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ffiem\Desktop\TDG RMF\ERA - Inland-tdg website\Update - 12032019\"/>
    </mc:Choice>
  </mc:AlternateContent>
  <bookViews>
    <workbookView xWindow="0" yWindow="0" windowWidth="23040" windowHeight="10830" tabRatio="798"/>
  </bookViews>
  <sheets>
    <sheet name="F1 summary table" sheetId="23" r:id="rId1"/>
    <sheet name="F1_RL_NET_ALL" sheetId="4" r:id="rId2"/>
    <sheet name="F1_RL_OLN_ALL" sheetId="38" r:id="rId3"/>
    <sheet name="F1_RL_SDST_ALL" sheetId="44" r:id="rId4"/>
  </sheets>
  <definedNames>
    <definedName name="DGVTO_T" localSheetId="2">F1_RL_OLN_ALL!$H$13</definedName>
    <definedName name="DGVTO_T" localSheetId="3">F1_RL_SDST_ALL!$H$13</definedName>
    <definedName name="DGVTO_T">F1_RL_NET_ALL!$H$13</definedName>
    <definedName name="F1_RD_ALL_T">'F1 summary table'!$G$7</definedName>
    <definedName name="VTO_T" localSheetId="2">F1_RL_OLN_ALL!$H$8</definedName>
    <definedName name="VTO_T" localSheetId="3">F1_RL_SDST_ALL!$H$8</definedName>
    <definedName name="VTO_T">F1_RL_NET_ALL!$H$8</definedName>
    <definedName name="VTO_TU" localSheetId="2">F1_RL_OLN_ALL!$H$8</definedName>
    <definedName name="VTO_TU" localSheetId="3">F1_RL_SDST_ALL!$H$8</definedName>
    <definedName name="VTO_TU">F1_RL_NET_ALL!$H$8</definedName>
  </definedNames>
  <calcPr calcId="1525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4" l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5" i="4"/>
  <c r="K3" i="4"/>
  <c r="M47" i="4"/>
  <c r="J27" i="23"/>
  <c r="J17" i="23"/>
  <c r="J6" i="23"/>
  <c r="G3" i="44"/>
  <c r="K3" i="44" s="1"/>
  <c r="N47" i="44"/>
  <c r="M10" i="44"/>
  <c r="M47" i="44"/>
  <c r="L47" i="44"/>
  <c r="C25" i="44"/>
  <c r="C21" i="44"/>
  <c r="C15" i="44"/>
  <c r="C10" i="44"/>
  <c r="C8" i="44"/>
  <c r="C5" i="44"/>
  <c r="J54" i="23"/>
  <c r="C25" i="4"/>
  <c r="C21" i="4"/>
  <c r="C15" i="4"/>
  <c r="C10" i="4"/>
  <c r="C8" i="4"/>
  <c r="C5" i="4"/>
  <c r="C25" i="38"/>
  <c r="C21" i="38"/>
  <c r="C15" i="38"/>
  <c r="C10" i="38"/>
  <c r="C8" i="38"/>
  <c r="C5" i="38"/>
  <c r="G3" i="38"/>
  <c r="K3" i="38" s="1"/>
  <c r="N47" i="38"/>
  <c r="M47" i="38"/>
  <c r="L47" i="38"/>
  <c r="K22" i="38"/>
  <c r="K29" i="4"/>
  <c r="C29" i="44"/>
  <c r="C29" i="38"/>
  <c r="K6" i="44"/>
  <c r="K10" i="44"/>
  <c r="K14" i="44"/>
  <c r="K18" i="44"/>
  <c r="K9" i="44"/>
  <c r="N9" i="44" s="1"/>
  <c r="K13" i="44"/>
  <c r="K25" i="44"/>
  <c r="K11" i="44"/>
  <c r="N11" i="44" s="1"/>
  <c r="K5" i="44"/>
  <c r="K20" i="44"/>
  <c r="K24" i="44"/>
  <c r="L24" i="44"/>
  <c r="K12" i="44"/>
  <c r="K7" i="44"/>
  <c r="K15" i="44"/>
  <c r="N15" i="44" s="1"/>
  <c r="T15" i="44"/>
  <c r="N7" i="44"/>
  <c r="N14" i="44"/>
  <c r="T18" i="44"/>
  <c r="T24" i="44"/>
  <c r="N24" i="44"/>
  <c r="N10" i="44"/>
  <c r="L11" i="44"/>
  <c r="T11" i="44"/>
  <c r="N47" i="4"/>
  <c r="L18" i="4"/>
  <c r="T22" i="4"/>
  <c r="T23" i="4"/>
  <c r="T24" i="4"/>
  <c r="T6" i="4"/>
  <c r="T7" i="4"/>
  <c r="T9" i="4"/>
  <c r="T11" i="4"/>
  <c r="T12" i="4"/>
  <c r="T13" i="4"/>
  <c r="T16" i="4"/>
  <c r="T17" i="4"/>
  <c r="T18" i="4"/>
  <c r="T19" i="4"/>
  <c r="T20" i="4"/>
  <c r="T25" i="4"/>
  <c r="T21" i="4"/>
  <c r="T15" i="4"/>
  <c r="T10" i="4"/>
  <c r="T8" i="4"/>
  <c r="N20" i="44"/>
  <c r="T9" i="44"/>
  <c r="M24" i="44"/>
  <c r="T25" i="44"/>
  <c r="T6" i="44"/>
  <c r="T10" i="44"/>
  <c r="T14" i="4"/>
  <c r="K47" i="4"/>
  <c r="K43" i="4"/>
  <c r="E17" i="23"/>
  <c r="T5" i="4"/>
  <c r="C29" i="4"/>
  <c r="N7" i="4"/>
  <c r="L13" i="4"/>
  <c r="L20" i="4"/>
  <c r="L25" i="4"/>
  <c r="M11" i="4"/>
  <c r="N24" i="4"/>
  <c r="N20" i="4"/>
  <c r="N16" i="4"/>
  <c r="N12" i="4"/>
  <c r="N8" i="4"/>
  <c r="N25" i="4"/>
  <c r="N21" i="4"/>
  <c r="N17" i="4"/>
  <c r="N13" i="4"/>
  <c r="N9" i="4"/>
  <c r="N22" i="4"/>
  <c r="N18" i="4"/>
  <c r="N14" i="4"/>
  <c r="N10" i="4"/>
  <c r="N6" i="4"/>
  <c r="N5" i="4"/>
  <c r="N23" i="4"/>
  <c r="N19" i="4"/>
  <c r="N15" i="4"/>
  <c r="N11" i="4"/>
  <c r="N29" i="4"/>
  <c r="N43" i="4" s="1"/>
  <c r="I17" i="23" s="1"/>
  <c r="L29" i="4"/>
  <c r="L43" i="4" s="1"/>
  <c r="G17" i="23" s="1"/>
  <c r="J36" i="23"/>
  <c r="L19" i="4" l="1"/>
  <c r="M14" i="4"/>
  <c r="M21" i="4"/>
  <c r="L23" i="4"/>
  <c r="M5" i="4"/>
  <c r="L11" i="4"/>
  <c r="L9" i="4"/>
  <c r="L22" i="4"/>
  <c r="L15" i="4"/>
  <c r="M20" i="4"/>
  <c r="L10" i="4"/>
  <c r="M15" i="44"/>
  <c r="L47" i="4"/>
  <c r="M11" i="44"/>
  <c r="L14" i="4"/>
  <c r="M9" i="4"/>
  <c r="M12" i="4"/>
  <c r="L21" i="4"/>
  <c r="L8" i="4"/>
  <c r="L24" i="4"/>
  <c r="M19" i="4"/>
  <c r="L12" i="4"/>
  <c r="M22" i="4"/>
  <c r="M6" i="4"/>
  <c r="L5" i="4"/>
  <c r="M7" i="4"/>
  <c r="M13" i="44"/>
  <c r="M18" i="44"/>
  <c r="L15" i="44"/>
  <c r="L20" i="44"/>
  <c r="M13" i="4"/>
  <c r="M25" i="4"/>
  <c r="M18" i="4"/>
  <c r="M10" i="4"/>
  <c r="M15" i="4"/>
  <c r="L25" i="44"/>
  <c r="L10" i="44"/>
  <c r="L16" i="4"/>
  <c r="L6" i="4"/>
  <c r="L17" i="4"/>
  <c r="L7" i="4"/>
  <c r="M17" i="4"/>
  <c r="M24" i="4"/>
  <c r="M16" i="4"/>
  <c r="M8" i="4"/>
  <c r="M29" i="4"/>
  <c r="M43" i="4" s="1"/>
  <c r="H17" i="23" s="1"/>
  <c r="M23" i="4"/>
  <c r="M9" i="44"/>
  <c r="L9" i="44"/>
  <c r="L6" i="44"/>
  <c r="L7" i="44"/>
  <c r="N12" i="44"/>
  <c r="L12" i="44"/>
  <c r="T12" i="44"/>
  <c r="T22" i="38"/>
  <c r="M22" i="38"/>
  <c r="M12" i="44"/>
  <c r="N22" i="38"/>
  <c r="K18" i="38"/>
  <c r="K13" i="38"/>
  <c r="K25" i="38"/>
  <c r="K23" i="38"/>
  <c r="K12" i="38"/>
  <c r="K16" i="38"/>
  <c r="K19" i="38"/>
  <c r="K10" i="38"/>
  <c r="K9" i="38"/>
  <c r="K7" i="38"/>
  <c r="K24" i="38"/>
  <c r="K5" i="38"/>
  <c r="K21" i="38"/>
  <c r="K11" i="38"/>
  <c r="K8" i="38"/>
  <c r="K6" i="38"/>
  <c r="K17" i="38"/>
  <c r="K14" i="38"/>
  <c r="K15" i="38"/>
  <c r="K20" i="38"/>
  <c r="L22" i="38"/>
  <c r="T20" i="44"/>
  <c r="M20" i="44"/>
  <c r="T14" i="44"/>
  <c r="M14" i="44"/>
  <c r="L14" i="44"/>
  <c r="M5" i="44"/>
  <c r="N5" i="44"/>
  <c r="L13" i="44"/>
  <c r="N13" i="44"/>
  <c r="T5" i="44"/>
  <c r="N6" i="44"/>
  <c r="M6" i="44"/>
  <c r="T13" i="44"/>
  <c r="L5" i="44"/>
  <c r="T7" i="44"/>
  <c r="M7" i="44"/>
  <c r="N25" i="44"/>
  <c r="M25" i="44"/>
  <c r="N18" i="44"/>
  <c r="L18" i="44"/>
  <c r="K17" i="44"/>
  <c r="K16" i="44"/>
  <c r="K22" i="44"/>
  <c r="K21" i="44"/>
  <c r="K19" i="44"/>
  <c r="K8" i="44"/>
  <c r="K23" i="44"/>
  <c r="M19" i="44" l="1"/>
  <c r="N19" i="44"/>
  <c r="T19" i="44"/>
  <c r="L19" i="44"/>
  <c r="T17" i="44"/>
  <c r="N17" i="44"/>
  <c r="M17" i="44"/>
  <c r="L17" i="44"/>
  <c r="L20" i="38"/>
  <c r="M20" i="38"/>
  <c r="T20" i="38"/>
  <c r="N20" i="38"/>
  <c r="M6" i="38"/>
  <c r="L6" i="38"/>
  <c r="N6" i="38"/>
  <c r="T6" i="38"/>
  <c r="K47" i="38"/>
  <c r="M5" i="38"/>
  <c r="T5" i="38"/>
  <c r="L5" i="38"/>
  <c r="N5" i="38"/>
  <c r="K29" i="38"/>
  <c r="N10" i="38"/>
  <c r="T10" i="38"/>
  <c r="L10" i="38"/>
  <c r="M10" i="38"/>
  <c r="N23" i="38"/>
  <c r="L23" i="38"/>
  <c r="M23" i="38"/>
  <c r="T23" i="38"/>
  <c r="M21" i="44"/>
  <c r="N21" i="44"/>
  <c r="L21" i="44"/>
  <c r="T21" i="44"/>
  <c r="K47" i="44"/>
  <c r="L15" i="38"/>
  <c r="N15" i="38"/>
  <c r="M15" i="38"/>
  <c r="T15" i="38"/>
  <c r="L8" i="38"/>
  <c r="T8" i="38"/>
  <c r="M8" i="38"/>
  <c r="N8" i="38"/>
  <c r="N24" i="38"/>
  <c r="L24" i="38"/>
  <c r="T24" i="38"/>
  <c r="M24" i="38"/>
  <c r="L19" i="38"/>
  <c r="M19" i="38"/>
  <c r="T19" i="38"/>
  <c r="N19" i="38"/>
  <c r="N25" i="38"/>
  <c r="L25" i="38"/>
  <c r="M25" i="38"/>
  <c r="T25" i="38"/>
  <c r="N23" i="44"/>
  <c r="T23" i="44"/>
  <c r="L23" i="44"/>
  <c r="M23" i="44"/>
  <c r="N22" i="44"/>
  <c r="M22" i="44"/>
  <c r="L22" i="44"/>
  <c r="T22" i="44"/>
  <c r="K29" i="44"/>
  <c r="N14" i="38"/>
  <c r="M14" i="38"/>
  <c r="T14" i="38"/>
  <c r="L14" i="38"/>
  <c r="N11" i="38"/>
  <c r="T11" i="38"/>
  <c r="L11" i="38"/>
  <c r="M11" i="38"/>
  <c r="T7" i="38"/>
  <c r="N7" i="38"/>
  <c r="L7" i="38"/>
  <c r="M7" i="38"/>
  <c r="M16" i="38"/>
  <c r="L16" i="38"/>
  <c r="T16" i="38"/>
  <c r="N16" i="38"/>
  <c r="N13" i="38"/>
  <c r="M13" i="38"/>
  <c r="L13" i="38"/>
  <c r="T13" i="38"/>
  <c r="N8" i="44"/>
  <c r="M8" i="44"/>
  <c r="T8" i="44"/>
  <c r="L8" i="44"/>
  <c r="L16" i="44"/>
  <c r="N16" i="44"/>
  <c r="M16" i="44"/>
  <c r="T16" i="44"/>
  <c r="T17" i="38"/>
  <c r="N17" i="38"/>
  <c r="M17" i="38"/>
  <c r="L17" i="38"/>
  <c r="L21" i="38"/>
  <c r="T21" i="38"/>
  <c r="N21" i="38"/>
  <c r="M21" i="38"/>
  <c r="L9" i="38"/>
  <c r="T9" i="38"/>
  <c r="N9" i="38"/>
  <c r="M9" i="38"/>
  <c r="L12" i="38"/>
  <c r="T12" i="38"/>
  <c r="M12" i="38"/>
  <c r="N12" i="38"/>
  <c r="M18" i="38"/>
  <c r="N18" i="38"/>
  <c r="T18" i="38"/>
  <c r="L18" i="38"/>
  <c r="M29" i="44" l="1"/>
  <c r="M43" i="44" s="1"/>
  <c r="H23" i="23" s="1"/>
  <c r="N29" i="44"/>
  <c r="N43" i="44" s="1"/>
  <c r="I23" i="23" s="1"/>
  <c r="L29" i="44"/>
  <c r="L43" i="44" s="1"/>
  <c r="G23" i="23" s="1"/>
  <c r="K43" i="44"/>
  <c r="E23" i="23" s="1"/>
  <c r="M29" i="38"/>
  <c r="M43" i="38" s="1"/>
  <c r="H18" i="23" s="1"/>
  <c r="N29" i="38"/>
  <c r="N43" i="38" s="1"/>
  <c r="I18" i="23" s="1"/>
  <c r="K43" i="38"/>
  <c r="E18" i="23" s="1"/>
  <c r="L29" i="38"/>
  <c r="L43" i="38" s="1"/>
  <c r="G18" i="23" s="1"/>
  <c r="G20" i="23" l="1"/>
  <c r="G22" i="23"/>
  <c r="G21" i="23"/>
  <c r="G19" i="23"/>
  <c r="G26" i="23"/>
  <c r="G25" i="23"/>
  <c r="G24" i="23"/>
  <c r="I20" i="23"/>
  <c r="I21" i="23"/>
  <c r="I19" i="23"/>
  <c r="I22" i="23"/>
  <c r="I25" i="23"/>
  <c r="I24" i="23"/>
  <c r="I26" i="23"/>
  <c r="H19" i="23"/>
  <c r="H20" i="23"/>
  <c r="H22" i="23"/>
  <c r="H21" i="23"/>
  <c r="H26" i="23"/>
  <c r="H25" i="23"/>
  <c r="H24" i="23"/>
</calcChain>
</file>

<file path=xl/sharedStrings.xml><?xml version="1.0" encoding="utf-8"?>
<sst xmlns="http://schemas.openxmlformats.org/spreadsheetml/2006/main" count="858" uniqueCount="303">
  <si>
    <t>(by default - breakdown of reported occurrences per type of infrastructure) ; [0..100%] ; (check sum per mode ok if = 100%)</t>
  </si>
  <si>
    <t>[MODE_INFRA_OPE] segments</t>
  </si>
  <si>
    <t>AND</t>
  </si>
  <si>
    <t>(Occurrence areas names)</t>
  </si>
  <si>
    <t>(N_OCC/y)</t>
  </si>
  <si>
    <t>(F1 names)</t>
  </si>
  <si>
    <t>F1_T (N_OCC/ton)</t>
  </si>
  <si>
    <t>F1_TK (N_OCC/ton.km)</t>
  </si>
  <si>
    <t>F1_TU (N_OCC/operated transport unit)</t>
  </si>
  <si>
    <t>(by default - correction factor per type of operation) ; [0..infinity] ; (not corrected = 1)</t>
  </si>
  <si>
    <t>ROADS SAFETY PERFORMANCE</t>
  </si>
  <si>
    <t>OCC_RD_NET_ALL</t>
  </si>
  <si>
    <t>F1_RD_NET_ALL</t>
  </si>
  <si>
    <t>OCC_RD_NEL_ALL</t>
  </si>
  <si>
    <t>F1_RD_OLN_ALL</t>
  </si>
  <si>
    <t>OCC_RD_OLN_URBAN</t>
  </si>
  <si>
    <t>F1_RD_URBAN</t>
  </si>
  <si>
    <t>OCC_RD_OLN_SUBURBAN</t>
  </si>
  <si>
    <t>F1_RD_SUB-URBAN</t>
  </si>
  <si>
    <t>OCC_RD_OLN_COUNTRY2</t>
  </si>
  <si>
    <t>F1_RD_COUNTRY2</t>
  </si>
  <si>
    <t>OCC_RD_OLN_HIGHWAY</t>
  </si>
  <si>
    <t>F1_RD_HIGHWAY</t>
  </si>
  <si>
    <t>OCC_RD_PRK_ALL</t>
  </si>
  <si>
    <t>F1_RD_PRK_ALL</t>
  </si>
  <si>
    <t>OCC_RD_HLT_ALL</t>
  </si>
  <si>
    <t>F1_RD_HLT_ALL</t>
  </si>
  <si>
    <t>OCC_RD_FLU_ALL</t>
  </si>
  <si>
    <t>F1_RD_FLU_ALL</t>
  </si>
  <si>
    <t>OCC_RD_USR_ALL</t>
  </si>
  <si>
    <t>F1_RD_USR_ALL</t>
  </si>
  <si>
    <t>RAILWAYS SAFETY PERFORMANCE</t>
  </si>
  <si>
    <t>OCC_RL_NET_ALL</t>
  </si>
  <si>
    <t>F1_RL_NET_ALL</t>
  </si>
  <si>
    <t>OCC_RL_OLN_ALL</t>
  </si>
  <si>
    <t>F1_RL_OLN_ALL</t>
  </si>
  <si>
    <t>OCC_RL_OLN_URBAN</t>
  </si>
  <si>
    <t>F1_RL_OLN_URBAN</t>
  </si>
  <si>
    <t>OCC_RL_OLN_SUBURBAN</t>
  </si>
  <si>
    <t>F1_RL_OLN_SUBURBAN</t>
  </si>
  <si>
    <t>OCC_RL_OLN_COUNTRY1</t>
  </si>
  <si>
    <t>F1_RL_OLN_COUNTRY1</t>
  </si>
  <si>
    <t>OCC_RL_OLN_COUNTRY2</t>
  </si>
  <si>
    <t>F1_RL_OLN_COUNTRY2</t>
  </si>
  <si>
    <t>OCC_RL_SDST_ALL</t>
  </si>
  <si>
    <t>F1_RL_SDST_ALL</t>
  </si>
  <si>
    <t>OCC_RL_SDST_ENTRY</t>
  </si>
  <si>
    <t>F1_RL_SDST_ENTRY</t>
  </si>
  <si>
    <t>OCC_RL_SDST_WITHIN</t>
  </si>
  <si>
    <t>F1_RL_SDST_WITHIN</t>
  </si>
  <si>
    <t>OCC_RL_SDST_EXIT</t>
  </si>
  <si>
    <t>F1_RL_SDST_EXIT</t>
  </si>
  <si>
    <t>OCC_RL_MYS_ALL</t>
  </si>
  <si>
    <t>n/a</t>
  </si>
  <si>
    <t>F1_RL_MYS_ALL</t>
  </si>
  <si>
    <t>OCC_RL_MYS_RECEPTION</t>
  </si>
  <si>
    <t>F1_RL_MYS_RECEPTION</t>
  </si>
  <si>
    <t>OCC_RL_MYS_UNCOUPLING</t>
  </si>
  <si>
    <t>F1_RL_MYS_UNCOUPLING</t>
  </si>
  <si>
    <t>OCC_RL_MYS_SHUNTING</t>
  </si>
  <si>
    <t>F1_RL_MYS_SHUNTING</t>
  </si>
  <si>
    <t>OCC_RL_MYS_DEPARTURE</t>
  </si>
  <si>
    <t>F1_RL_MYS_DEPARTURE</t>
  </si>
  <si>
    <t>OCC_RL_HLT_ALL</t>
  </si>
  <si>
    <t>F1_RL_HLT_ALL</t>
  </si>
  <si>
    <t>OCC_RL_FLU_ALL</t>
  </si>
  <si>
    <t>F1_RL_FLU_ALL</t>
  </si>
  <si>
    <t>OCC_RL_USR_ALL</t>
  </si>
  <si>
    <t>F1_RL_USR_ALL</t>
  </si>
  <si>
    <t>INLAND WATERWAYS SAFETY PERFORMANCE</t>
  </si>
  <si>
    <t>OCC_IWW_NET_ALL</t>
  </si>
  <si>
    <t>F1_IWW_NET_ALL</t>
  </si>
  <si>
    <t>OCC_IWW_OWW_ALL</t>
  </si>
  <si>
    <t>F1_IWW_OWW_ALL</t>
  </si>
  <si>
    <t>OCC_IWW_OWW_CEMT1</t>
  </si>
  <si>
    <t>F1_IWW_OWW_CEMT1</t>
  </si>
  <si>
    <t>OCC_IWW_OWW_CEMT2</t>
  </si>
  <si>
    <t>F1_IWW_OWW_CEMT2</t>
  </si>
  <si>
    <t>OCC_IWW_OWW_CEMT3</t>
  </si>
  <si>
    <t>F1_IWW_OWW_CEMT3</t>
  </si>
  <si>
    <t>OCC_IWW_OWW_CEMT4</t>
  </si>
  <si>
    <t>F1_IWW_OWW_CEMT4</t>
  </si>
  <si>
    <t>OCC_IWW_OWW_CEMT5a</t>
  </si>
  <si>
    <t>F1_IWW_OWW_CEMT5a</t>
  </si>
  <si>
    <t>OCC_IWW_OWW_CEMT5b</t>
  </si>
  <si>
    <t>F1_IWW_OWW_CEMT5b</t>
  </si>
  <si>
    <t>OCC_IWW_OWW_CEMT6a</t>
  </si>
  <si>
    <t>F1_IWW_OWW_CEMT6a</t>
  </si>
  <si>
    <t>OCC_IWW_OWW_CEMT6b</t>
  </si>
  <si>
    <t>F1_IWW_OWW_CEMT6b</t>
  </si>
  <si>
    <t>OCC_IWW_OWW_CEMT6c</t>
  </si>
  <si>
    <t>F1_IWW_OWW_CEMT6c</t>
  </si>
  <si>
    <t>OCC_IWW_OWW_CEMT7</t>
  </si>
  <si>
    <t>F1_IWW_OWW_CEMT7</t>
  </si>
  <si>
    <t>OCC_IWW_WTG_ALL</t>
  </si>
  <si>
    <t>F1_IWW_WTG_ALL</t>
  </si>
  <si>
    <t>OCC_IWW_HRB_ALL</t>
  </si>
  <si>
    <t>F1_IWW_HRB_ALL</t>
  </si>
  <si>
    <t>OCC_IWW_HLT_ALL</t>
  </si>
  <si>
    <t>F1_IWW_HLT_ALL</t>
  </si>
  <si>
    <t>OCC_IWW_FLU_ALL</t>
  </si>
  <si>
    <t>F1_IWW_FLU_ALL</t>
  </si>
  <si>
    <t>OCC_IWW_USR_ALL</t>
  </si>
  <si>
    <t>F1_IWW_USR_ALL</t>
  </si>
  <si>
    <t>MULTIMODAL PLATEFORMS SAFETY PERFORMANCE</t>
  </si>
  <si>
    <t>OCC_MMPLF_ALL_ALL</t>
  </si>
  <si>
    <t>F1_MMPLF_ALL_ALL</t>
  </si>
  <si>
    <t>OCC_RDRL_ALL</t>
  </si>
  <si>
    <t>F1_RDRL_ALL</t>
  </si>
  <si>
    <t>OCC_RDRL_REC</t>
  </si>
  <si>
    <t>F1_RDRL_REC</t>
  </si>
  <si>
    <t>OCC_RDRL_HLT</t>
  </si>
  <si>
    <t>F1_RDRL_HLT</t>
  </si>
  <si>
    <t>OCC_RDRL_FORM</t>
  </si>
  <si>
    <t>F1_RDRL_FORM</t>
  </si>
  <si>
    <t>OCC_RDRL_PREDEP</t>
  </si>
  <si>
    <t>F1_RDRL_PREDEP</t>
  </si>
  <si>
    <t>OCC_RDIW_ALL</t>
  </si>
  <si>
    <t>F1_RDIW_ALL</t>
  </si>
  <si>
    <t>OCC_RDIW_REC</t>
  </si>
  <si>
    <t>F1_RDIW_REC</t>
  </si>
  <si>
    <t>OCC_RDIW_HLT</t>
  </si>
  <si>
    <t>F1_RDIW_HLT</t>
  </si>
  <si>
    <t>OCC_RDIW_FORM</t>
  </si>
  <si>
    <t>F1_RDIW_FORM</t>
  </si>
  <si>
    <t>OCC_RDIW_PREDEP</t>
  </si>
  <si>
    <t>F1_RDIW_PREDEP</t>
  </si>
  <si>
    <t>OCC_RLIW_ALL</t>
  </si>
  <si>
    <t>F1_RLIW_ALL</t>
  </si>
  <si>
    <t>OCC_RLIW_REC</t>
  </si>
  <si>
    <t>F1_RLIW_REC</t>
  </si>
  <si>
    <t>OCC_RLIW_HLT</t>
  </si>
  <si>
    <t>F1_RLIW_HLT</t>
  </si>
  <si>
    <t>OCC_RLIW_FORM</t>
  </si>
  <si>
    <t>F1_RLIW_FORM</t>
  </si>
  <si>
    <t>OCC_RLIW_PREDEP</t>
  </si>
  <si>
    <t>F1_RLIW_PREDEP</t>
  </si>
  <si>
    <t>OCC_RDRLIW_ALL</t>
  </si>
  <si>
    <t>F1_RDRLIW_ALL</t>
  </si>
  <si>
    <t>OCC_RDRLIW_REC</t>
  </si>
  <si>
    <t>F1_RDRLIW_REC</t>
  </si>
  <si>
    <t>OCC_RDRLIW_HLT</t>
  </si>
  <si>
    <t>F1_RDRLIW_HLT</t>
  </si>
  <si>
    <t>OCC_RDRLIW_FORM</t>
  </si>
  <si>
    <t>F1_RDRLIW_FORM</t>
  </si>
  <si>
    <t>OCC_RDRLIW_PREDEP</t>
  </si>
  <si>
    <t>F1_RDRLIW_PREDEP</t>
  </si>
  <si>
    <t>OCC_MMPLF_USR_ALL</t>
  </si>
  <si>
    <t>Source of information on safety occurrences</t>
  </si>
  <si>
    <t>EU region model setting</t>
  </si>
  <si>
    <t>User-defined corrections</t>
  </si>
  <si>
    <t>Ref.: Railways Common Safety Indicators (CSIs) as defined in Directive xxx</t>
  </si>
  <si>
    <t>Ref.: Railways Common Safety Indicators years 2012-2014 (CSIs)</t>
  </si>
  <si>
    <t>RELEVANCE_INFRA</t>
  </si>
  <si>
    <t>RELEVANCE_OPE</t>
  </si>
  <si>
    <t>RELEVANCE_FACTOR</t>
  </si>
  <si>
    <t>N_Y_REF</t>
  </si>
  <si>
    <t>Source of information used to establish the rate of reference safety occurrences (direct causes)</t>
  </si>
  <si>
    <t xml:space="preserve">N_REF_EU(OCC_i) </t>
  </si>
  <si>
    <t>Comments</t>
  </si>
  <si>
    <t>mode/infrastructure/operation generic name [MODE_INFRA_OPE]</t>
  </si>
  <si>
    <t>Generic type of reference safety occurrences/causes</t>
  </si>
  <si>
    <t>Reference safety occurrences/direct causes' names</t>
  </si>
  <si>
    <t>Reference safety occurrence/direct causes: [DCj]</t>
  </si>
  <si>
    <t>Significant accidents on the network involving freight services [N_ROCC_EU (freight)]</t>
  </si>
  <si>
    <t>F1_T (ton/y)</t>
  </si>
  <si>
    <t>F1_TK (ton.km/y)</t>
  </si>
  <si>
    <t>F1_TU (operated transport unit/y)</t>
  </si>
  <si>
    <t>User correction factors CF_N_OCC_USR ; [0..infinity] ; (not corrected = 1)</t>
  </si>
  <si>
    <t>considered safety occurrence: [DCi_USR]</t>
  </si>
  <si>
    <t>Significant accidents on the railway network as corrected by the user [N_ROCC_USR (freight)]</t>
  </si>
  <si>
    <t>derived from CSI: Collisions (freight subset)</t>
  </si>
  <si>
    <t>RL_NET_ALL</t>
  </si>
  <si>
    <t>Collision btw vehicles</t>
  </si>
  <si>
    <t>Collisions</t>
  </si>
  <si>
    <t>DC1</t>
  </si>
  <si>
    <t>(reserved)</t>
  </si>
  <si>
    <t>DC2</t>
  </si>
  <si>
    <t>DC3</t>
  </si>
  <si>
    <t>derived from CSI: Level-crossing accidents (freight subset)</t>
  </si>
  <si>
    <t>Level crossing accidents</t>
  </si>
  <si>
    <t>DC4</t>
  </si>
  <si>
    <t>DC5</t>
  </si>
  <si>
    <t>derived from CSI: Accidents to persons involving rolling stock in motion (freight subset)</t>
  </si>
  <si>
    <t>Other collisions</t>
  </si>
  <si>
    <t>Accidents to persons involving rolling stock in motion</t>
  </si>
  <si>
    <t>DC6</t>
  </si>
  <si>
    <t>(Not collected under CSIs)</t>
  </si>
  <si>
    <t>Considered as covered by RL_OLN_DC1, thus set to 0)</t>
  </si>
  <si>
    <t>Collisions with objects or infrastructure</t>
  </si>
  <si>
    <t>DC7</t>
  </si>
  <si>
    <t>DC8</t>
  </si>
  <si>
    <t>DC9</t>
  </si>
  <si>
    <t>DC10</t>
  </si>
  <si>
    <t>derived from CSI: Derailments (freight subset)</t>
  </si>
  <si>
    <t>Single vehicle occurrence</t>
  </si>
  <si>
    <t>Derailments</t>
  </si>
  <si>
    <t>DC11</t>
  </si>
  <si>
    <t>derived from CSI: Fires (freight subset for fires originating from vehicle)</t>
  </si>
  <si>
    <t>Counted as DC17 potentially involving DG cargoes</t>
  </si>
  <si>
    <t>Fires (on vehicle part - not of cargo)</t>
  </si>
  <si>
    <t>DC12</t>
  </si>
  <si>
    <t>(Not collected under CSIs: set to 0 as extremly unlikely for railway mode)</t>
  </si>
  <si>
    <t xml:space="preserve">Submerged/Flooded railway vehicle(s) </t>
  </si>
  <si>
    <t>DC13</t>
  </si>
  <si>
    <t>DC14</t>
  </si>
  <si>
    <t>DC15</t>
  </si>
  <si>
    <t>Considered as covered by the category DC_OTH (thus set to 0)</t>
  </si>
  <si>
    <t>Cargo occurrences</t>
  </si>
  <si>
    <t>Package/Cargo drops</t>
  </si>
  <si>
    <t>DC16</t>
  </si>
  <si>
    <t>derived from CSI: Fires (freight subset originating from cargoes)</t>
  </si>
  <si>
    <t>Fires are assumed to systematically involve the cargoes (other fires under DC12 are set to 0)</t>
  </si>
  <si>
    <t>Spontaneous losses of containment (Substance reaction, substance fire / Explosion, not due to transport occurrence)</t>
  </si>
  <si>
    <t>DC17</t>
  </si>
  <si>
    <t>Considered as covered by RL_OLN_DC7, thus set to 0)</t>
  </si>
  <si>
    <t>Package/Cargo hit</t>
  </si>
  <si>
    <t>DC18</t>
  </si>
  <si>
    <t>DC19</t>
  </si>
  <si>
    <t>DC20</t>
  </si>
  <si>
    <t>(set to 0 as not reported as significant accidents by the CSIs)</t>
  </si>
  <si>
    <t>Not categorised occurrence</t>
  </si>
  <si>
    <t>Other</t>
  </si>
  <si>
    <t>DC_21</t>
  </si>
  <si>
    <t>F1 by default values</t>
  </si>
  <si>
    <t>F1_T_RL_NET_ALL</t>
  </si>
  <si>
    <t>F1_TK_RL_NET_ALL</t>
  </si>
  <si>
    <t>F1_TU_RL_NET_ALL</t>
  </si>
  <si>
    <t>F1</t>
  </si>
  <si>
    <t>(Nb/year)</t>
  </si>
  <si>
    <t>(Nb/ton)</t>
  </si>
  <si>
    <t>(Nb/ton.km)</t>
  </si>
  <si>
    <t>(Nb/transport unit)</t>
  </si>
  <si>
    <t>(Reference freight service tonnage from Eurostat data: rail_go_typeall) [N_T_REF]</t>
  </si>
  <si>
    <t>(Reference freight service ton.km extracted from Eurostat data: rail_go_typeall) [N_TK_REF]</t>
  </si>
  <si>
    <t>(estimated from the operation model, see annex to guide B) [N_TU_REF]</t>
  </si>
  <si>
    <t>CF_F1_T</t>
  </si>
  <si>
    <t>CF_F1_TK</t>
  </si>
  <si>
    <t>CF_F1_TU</t>
  </si>
  <si>
    <t>F1 user-corrected values</t>
  </si>
  <si>
    <t>User correction factors: CF_DC_USR</t>
  </si>
  <si>
    <t>(Reference freight service tonnage from the user: [N_T_REF_USR]</t>
  </si>
  <si>
    <t>(Reference freight service ton.km from the user) [N_TK_REF_USR]</t>
  </si>
  <si>
    <t>(Number of operated transport unit as corrected by the user: [N_TU_REF_USR]</t>
  </si>
  <si>
    <t xml:space="preserve"> [0..infinity]</t>
  </si>
  <si>
    <t>User correction factors CF_DCi_USR ; [0..infinity] ; (not corrected = 1)</t>
  </si>
  <si>
    <t>RL_OLN_ALL</t>
  </si>
  <si>
    <t>By default settings of F1 per type of [MODE_INFRA_OPE] segment</t>
  </si>
  <si>
    <t>EU region</t>
  </si>
  <si>
    <t xml:space="preserve"> setting</t>
  </si>
  <si>
    <t>Applicable to</t>
  </si>
  <si>
    <t>RD</t>
  </si>
  <si>
    <t>NET</t>
  </si>
  <si>
    <t>ALL</t>
  </si>
  <si>
    <t>ORD</t>
  </si>
  <si>
    <t>URBAN</t>
  </si>
  <si>
    <t>SUB-URBAN</t>
  </si>
  <si>
    <t>COUNTRY SIDE 2</t>
  </si>
  <si>
    <t>HIGHWAY</t>
  </si>
  <si>
    <t>PRK</t>
  </si>
  <si>
    <t>HLT</t>
  </si>
  <si>
    <t>FLU</t>
  </si>
  <si>
    <t>USR</t>
  </si>
  <si>
    <t>RAILWAY SEGMENTS</t>
  </si>
  <si>
    <t>RL</t>
  </si>
  <si>
    <t>OLN</t>
  </si>
  <si>
    <t>COUNTRY SIDE 1</t>
  </si>
  <si>
    <t>SDST</t>
  </si>
  <si>
    <t>ENTRY</t>
  </si>
  <si>
    <t>EXIT</t>
  </si>
  <si>
    <t>WITHIN</t>
  </si>
  <si>
    <t>MYS</t>
  </si>
  <si>
    <t>RECEPTION</t>
  </si>
  <si>
    <t>UNCOUPLING</t>
  </si>
  <si>
    <t>SHUNTING</t>
  </si>
  <si>
    <t>DEPARTURE</t>
  </si>
  <si>
    <t>INLAND WATERWAY SEGMENTS</t>
  </si>
  <si>
    <t>IWW</t>
  </si>
  <si>
    <t>OWW</t>
  </si>
  <si>
    <t>CEMT-I</t>
  </si>
  <si>
    <t>CEMT-II</t>
  </si>
  <si>
    <t>CEMT-III</t>
  </si>
  <si>
    <t>CEMT-IV</t>
  </si>
  <si>
    <t>CEMT-V-a</t>
  </si>
  <si>
    <t>CEMT-V-b</t>
  </si>
  <si>
    <t>CEMT-VI-a</t>
  </si>
  <si>
    <t>CEMT-VI-b</t>
  </si>
  <si>
    <t>CEMT-VI-c</t>
  </si>
  <si>
    <t>CEMT-VII</t>
  </si>
  <si>
    <t>WTG</t>
  </si>
  <si>
    <t>HRB</t>
  </si>
  <si>
    <t>MULTIMODAL PLATFORM SEGMENTS</t>
  </si>
  <si>
    <t>MMP</t>
  </si>
  <si>
    <t>RDRL</t>
  </si>
  <si>
    <t>TRANSBOARDING</t>
  </si>
  <si>
    <t>FORMATION</t>
  </si>
  <si>
    <t>RDIW</t>
  </si>
  <si>
    <t>RLIW</t>
  </si>
  <si>
    <t>RDRLIW</t>
  </si>
  <si>
    <t>Mode</t>
  </si>
  <si>
    <t>Infrastructure category</t>
  </si>
  <si>
    <t>Operation category</t>
  </si>
  <si>
    <t>ROAD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</si>
</sst>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left" textRotation="45"/>
    </xf>
    <xf numFmtId="0" fontId="1" fillId="0" borderId="0" xfId="0" applyFont="1"/>
    <xf numFmtId="0" fontId="1" fillId="0" borderId="0" xfId="0" applyFont="1" applyAlignment="1">
      <alignment horizontal="left" textRotation="45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 textRotation="15"/>
    </xf>
    <xf numFmtId="0" fontId="0" fillId="0" borderId="1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textRotation="30"/>
    </xf>
    <xf numFmtId="0" fontId="1" fillId="0" borderId="0" xfId="0" applyFont="1" applyAlignment="1">
      <alignment horizontal="left" textRotation="30"/>
    </xf>
    <xf numFmtId="0" fontId="0" fillId="0" borderId="0" xfId="0"/>
    <xf numFmtId="0" fontId="0" fillId="0" borderId="0" xfId="0" applyAlignment="1">
      <alignment horizontal="left" textRotation="45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right" wrapText="1"/>
    </xf>
    <xf numFmtId="0" fontId="0" fillId="10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8" borderId="0" xfId="0" applyNumberFormat="1" applyFill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11" fontId="0" fillId="2" borderId="0" xfId="0" applyNumberFormat="1" applyFill="1" applyBorder="1" applyAlignment="1">
      <alignment horizontal="center"/>
    </xf>
    <xf numFmtId="164" fontId="0" fillId="8" borderId="9" xfId="0" applyNumberFormat="1" applyFill="1" applyBorder="1" applyAlignment="1">
      <alignment horizontal="center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10" fontId="0" fillId="12" borderId="13" xfId="1" applyNumberFormat="1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vertical="center" wrapText="1"/>
    </xf>
    <xf numFmtId="0" fontId="4" fillId="11" borderId="14" xfId="0" applyFont="1" applyFill="1" applyBorder="1" applyAlignment="1">
      <alignment horizontal="center" vertical="center" wrapText="1"/>
    </xf>
    <xf numFmtId="11" fontId="4" fillId="11" borderId="14" xfId="0" applyNumberFormat="1" applyFont="1" applyFill="1" applyBorder="1" applyAlignment="1">
      <alignment horizontal="center" vertical="center" wrapText="1"/>
    </xf>
    <xf numFmtId="2" fontId="4" fillId="11" borderId="14" xfId="0" applyNumberFormat="1" applyFont="1" applyFill="1" applyBorder="1" applyAlignment="1">
      <alignment horizontal="center" vertical="center" wrapText="1"/>
    </xf>
    <xf numFmtId="9" fontId="0" fillId="10" borderId="6" xfId="1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/>
    </xf>
    <xf numFmtId="164" fontId="0" fillId="12" borderId="13" xfId="0" applyNumberFormat="1" applyFill="1" applyBorder="1" applyAlignment="1">
      <alignment horizontal="center"/>
    </xf>
    <xf numFmtId="11" fontId="0" fillId="12" borderId="13" xfId="0" applyNumberFormat="1" applyFill="1" applyBorder="1" applyAlignment="1">
      <alignment horizontal="center"/>
    </xf>
    <xf numFmtId="164" fontId="0" fillId="8" borderId="4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0" fontId="4" fillId="11" borderId="5" xfId="0" applyFont="1" applyFill="1" applyBorder="1" applyAlignment="1">
      <alignment vertical="center" wrapText="1"/>
    </xf>
    <xf numFmtId="0" fontId="4" fillId="11" borderId="13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0" fillId="2" borderId="1" xfId="0" applyFill="1" applyBorder="1" applyAlignment="1">
      <alignment horizontal="center" vertical="center"/>
    </xf>
    <xf numFmtId="11" fontId="0" fillId="0" borderId="0" xfId="0" applyNumberFormat="1"/>
    <xf numFmtId="9" fontId="1" fillId="3" borderId="0" xfId="0" applyNumberFormat="1" applyFont="1" applyFill="1" applyAlignment="1">
      <alignment horizontal="center" vertical="center"/>
    </xf>
    <xf numFmtId="0" fontId="1" fillId="11" borderId="0" xfId="0" applyFont="1" applyFill="1"/>
    <xf numFmtId="0" fontId="1" fillId="11" borderId="0" xfId="0" applyFont="1" applyFill="1" applyAlignment="1">
      <alignment horizontal="left" wrapText="1"/>
    </xf>
    <xf numFmtId="164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11" borderId="0" xfId="0" applyNumberFormat="1" applyFill="1" applyBorder="1" applyAlignment="1">
      <alignment horizontal="center" vertical="center"/>
    </xf>
    <xf numFmtId="0" fontId="0" fillId="11" borderId="0" xfId="0" applyFill="1" applyAlignment="1">
      <alignment wrapText="1"/>
    </xf>
    <xf numFmtId="0" fontId="1" fillId="11" borderId="0" xfId="0" applyFont="1" applyFill="1" applyAlignment="1">
      <alignment horizontal="center"/>
    </xf>
    <xf numFmtId="0" fontId="1" fillId="13" borderId="1" xfId="0" applyFont="1" applyFill="1" applyBorder="1" applyAlignment="1">
      <alignment horizontal="left" wrapText="1"/>
    </xf>
    <xf numFmtId="164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left" wrapText="1"/>
    </xf>
    <xf numFmtId="0" fontId="0" fillId="13" borderId="1" xfId="0" applyFill="1" applyBorder="1" applyAlignment="1">
      <alignment horizontal="center" vertical="center"/>
    </xf>
    <xf numFmtId="0" fontId="0" fillId="13" borderId="0" xfId="0" applyFill="1" applyAlignment="1">
      <alignment wrapText="1"/>
    </xf>
    <xf numFmtId="0" fontId="1" fillId="13" borderId="0" xfId="0" applyFont="1" applyFill="1"/>
    <xf numFmtId="0" fontId="1" fillId="13" borderId="0" xfId="0" applyFont="1" applyFill="1" applyAlignment="1">
      <alignment horizontal="center"/>
    </xf>
    <xf numFmtId="0" fontId="1" fillId="14" borderId="0" xfId="0" applyFont="1" applyFill="1"/>
    <xf numFmtId="0" fontId="1" fillId="14" borderId="0" xfId="0" applyFont="1" applyFill="1" applyAlignment="1">
      <alignment horizontal="left" wrapText="1"/>
    </xf>
    <xf numFmtId="164" fontId="0" fillId="14" borderId="1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0" fillId="14" borderId="0" xfId="0" applyNumberFormat="1" applyFill="1" applyBorder="1" applyAlignment="1">
      <alignment horizontal="center" vertical="center"/>
    </xf>
    <xf numFmtId="0" fontId="0" fillId="14" borderId="0" xfId="0" applyFill="1"/>
    <xf numFmtId="0" fontId="1" fillId="14" borderId="0" xfId="0" applyFont="1" applyFill="1" applyAlignment="1">
      <alignment wrapText="1"/>
    </xf>
    <xf numFmtId="0" fontId="0" fillId="14" borderId="0" xfId="0" applyFill="1" applyBorder="1" applyAlignment="1">
      <alignment horizontal="center" vertical="center"/>
    </xf>
    <xf numFmtId="0" fontId="1" fillId="14" borderId="0" xfId="0" applyFont="1" applyFill="1" applyAlignment="1">
      <alignment horizontal="center"/>
    </xf>
    <xf numFmtId="164" fontId="0" fillId="13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0" borderId="0" xfId="0" applyFill="1"/>
    <xf numFmtId="0" fontId="0" fillId="10" borderId="0" xfId="0" applyFill="1" applyBorder="1" applyAlignment="1">
      <alignment horizontal="center" vertical="center"/>
    </xf>
    <xf numFmtId="0" fontId="1" fillId="1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11" fontId="0" fillId="2" borderId="0" xfId="0" applyNumberFormat="1" applyFill="1"/>
    <xf numFmtId="0" fontId="5" fillId="11" borderId="0" xfId="0" applyFont="1" applyFill="1" applyAlignment="1">
      <alignment wrapText="1"/>
    </xf>
    <xf numFmtId="0" fontId="5" fillId="14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" fillId="13" borderId="0" xfId="0" applyFont="1" applyFill="1" applyBorder="1" applyAlignment="1">
      <alignment horizontal="left" wrapText="1"/>
    </xf>
    <xf numFmtId="164" fontId="5" fillId="14" borderId="1" xfId="0" applyNumberFormat="1" applyFont="1" applyFill="1" applyBorder="1" applyAlignment="1">
      <alignment horizontal="center" vertical="center"/>
    </xf>
    <xf numFmtId="11" fontId="0" fillId="3" borderId="1" xfId="0" applyNumberFormat="1" applyFill="1" applyBorder="1" applyAlignment="1">
      <alignment horizontal="center" vertical="center"/>
    </xf>
    <xf numFmtId="11" fontId="1" fillId="14" borderId="0" xfId="0" applyNumberFormat="1" applyFont="1" applyFill="1"/>
    <xf numFmtId="11" fontId="5" fillId="1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1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1" fontId="9" fillId="2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textRotation="15"/>
    </xf>
    <xf numFmtId="0" fontId="0" fillId="2" borderId="0" xfId="0" applyFill="1" applyAlignment="1">
      <alignment horizontal="left" textRotation="45"/>
    </xf>
    <xf numFmtId="0" fontId="3" fillId="15" borderId="1" xfId="0" applyFont="1" applyFill="1" applyBorder="1" applyAlignment="1">
      <alignment horizontal="center" vertical="center"/>
    </xf>
    <xf numFmtId="0" fontId="0" fillId="15" borderId="0" xfId="0" applyFill="1" applyAlignment="1">
      <alignment horizontal="left"/>
    </xf>
    <xf numFmtId="0" fontId="1" fillId="15" borderId="0" xfId="0" applyFont="1" applyFill="1" applyAlignment="1">
      <alignment horizontal="center"/>
    </xf>
    <xf numFmtId="0" fontId="1" fillId="16" borderId="1" xfId="0" applyFont="1" applyFill="1" applyBorder="1" applyAlignment="1">
      <alignment horizontal="center" vertical="center" wrapText="1"/>
    </xf>
    <xf numFmtId="2" fontId="0" fillId="16" borderId="4" xfId="0" applyNumberFormat="1" applyFill="1" applyBorder="1" applyAlignment="1">
      <alignment horizontal="center" vertical="center"/>
    </xf>
    <xf numFmtId="0" fontId="1" fillId="16" borderId="11" xfId="0" applyFont="1" applyFill="1" applyBorder="1" applyAlignment="1">
      <alignment horizontal="center" vertical="center" wrapText="1"/>
    </xf>
    <xf numFmtId="0" fontId="1" fillId="16" borderId="7" xfId="0" applyFont="1" applyFill="1" applyBorder="1" applyAlignment="1">
      <alignment horizontal="center" vertical="center" wrapText="1"/>
    </xf>
    <xf numFmtId="0" fontId="1" fillId="16" borderId="15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18" xfId="0" applyFont="1" applyFill="1" applyBorder="1" applyAlignment="1">
      <alignment horizontal="center" vertical="center" wrapText="1"/>
    </xf>
    <xf numFmtId="0" fontId="1" fillId="16" borderId="16" xfId="0" applyFont="1" applyFill="1" applyBorder="1" applyAlignment="1">
      <alignment horizontal="center" vertical="center" wrapText="1"/>
    </xf>
    <xf numFmtId="0" fontId="1" fillId="16" borderId="20" xfId="0" applyFont="1" applyFill="1" applyBorder="1" applyAlignment="1">
      <alignment horizontal="center" vertical="center" wrapText="1"/>
    </xf>
    <xf numFmtId="0" fontId="1" fillId="16" borderId="10" xfId="0" applyFont="1" applyFill="1" applyBorder="1" applyAlignment="1">
      <alignment horizontal="center" vertical="center" wrapText="1"/>
    </xf>
    <xf numFmtId="2" fontId="0" fillId="16" borderId="19" xfId="0" applyNumberFormat="1" applyFill="1" applyBorder="1" applyAlignment="1">
      <alignment horizontal="center" vertical="center"/>
    </xf>
    <xf numFmtId="2" fontId="0" fillId="16" borderId="17" xfId="0" applyNumberFormat="1" applyFill="1" applyBorder="1" applyAlignment="1">
      <alignment horizontal="center" vertical="center"/>
    </xf>
    <xf numFmtId="2" fontId="0" fillId="16" borderId="21" xfId="0" applyNumberFormat="1" applyFill="1" applyBorder="1" applyAlignment="1">
      <alignment horizontal="center" vertical="center"/>
    </xf>
    <xf numFmtId="2" fontId="0" fillId="16" borderId="1" xfId="0" applyNumberFormat="1" applyFill="1" applyBorder="1" applyAlignment="1">
      <alignment horizontal="center" vertical="center"/>
    </xf>
    <xf numFmtId="2" fontId="0" fillId="16" borderId="2" xfId="0" applyNumberFormat="1" applyFill="1" applyBorder="1" applyAlignment="1">
      <alignment horizontal="center" vertical="center"/>
    </xf>
    <xf numFmtId="2" fontId="0" fillId="16" borderId="10" xfId="0" applyNumberFormat="1" applyFill="1" applyBorder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right"/>
    </xf>
    <xf numFmtId="0" fontId="4" fillId="17" borderId="14" xfId="0" applyFont="1" applyFill="1" applyBorder="1" applyAlignment="1">
      <alignment vertical="center" wrapText="1"/>
    </xf>
    <xf numFmtId="2" fontId="4" fillId="17" borderId="14" xfId="0" applyNumberFormat="1" applyFont="1" applyFill="1" applyBorder="1" applyAlignment="1">
      <alignment horizontal="center" vertical="center" wrapText="1"/>
    </xf>
    <xf numFmtId="0" fontId="4" fillId="17" borderId="14" xfId="0" applyFont="1" applyFill="1" applyBorder="1" applyAlignment="1">
      <alignment horizontal="center" vertical="center" wrapText="1"/>
    </xf>
    <xf numFmtId="11" fontId="4" fillId="17" borderId="14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9" fontId="1" fillId="2" borderId="0" xfId="0" applyNumberFormat="1" applyFont="1" applyFill="1" applyAlignment="1">
      <alignment horizontal="center" vertical="center"/>
    </xf>
    <xf numFmtId="0" fontId="12" fillId="13" borderId="0" xfId="0" applyFont="1" applyFill="1" applyAlignment="1">
      <alignment wrapText="1"/>
    </xf>
    <xf numFmtId="0" fontId="11" fillId="13" borderId="0" xfId="0" applyFont="1" applyFill="1" applyAlignment="1">
      <alignment horizontal="left" textRotation="45"/>
    </xf>
    <xf numFmtId="0" fontId="13" fillId="13" borderId="0" xfId="0" applyFont="1" applyFill="1" applyAlignment="1">
      <alignment wrapText="1"/>
    </xf>
    <xf numFmtId="0" fontId="1" fillId="0" borderId="0" xfId="0" applyFont="1" applyAlignment="1">
      <alignment horizontal="right"/>
    </xf>
    <xf numFmtId="0" fontId="5" fillId="15" borderId="22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zoomScale="55" zoomScaleNormal="55" workbookViewId="0">
      <selection activeCell="E3" sqref="E3"/>
    </sheetView>
  </sheetViews>
  <sheetFormatPr defaultRowHeight="15" x14ac:dyDescent="0.25"/>
  <cols>
    <col min="1" max="1" width="14" customWidth="1"/>
    <col min="2" max="2" width="15.140625" customWidth="1"/>
    <col min="3" max="3" width="18.85546875" customWidth="1"/>
    <col min="4" max="4" width="34.7109375" style="2" customWidth="1"/>
    <col min="5" max="5" width="11" style="2" customWidth="1"/>
    <col min="6" max="6" width="24.85546875" style="2" customWidth="1"/>
    <col min="7" max="7" width="16" style="16" customWidth="1"/>
    <col min="8" max="8" width="15.85546875" style="16" customWidth="1"/>
    <col min="9" max="9" width="16.7109375" style="16" customWidth="1"/>
    <col min="10" max="10" width="21.28515625" style="16" customWidth="1"/>
  </cols>
  <sheetData>
    <row r="1" spans="1:10" x14ac:dyDescent="0.25">
      <c r="A1" s="16" t="s">
        <v>247</v>
      </c>
      <c r="B1" s="16"/>
      <c r="C1" s="16"/>
      <c r="F1" s="132" t="s">
        <v>250</v>
      </c>
      <c r="G1" s="76" t="s">
        <v>248</v>
      </c>
      <c r="H1" s="2" t="s">
        <v>249</v>
      </c>
      <c r="I1" s="2"/>
      <c r="J1" s="2"/>
    </row>
    <row r="2" spans="1:10" s="14" customFormat="1" ht="76.5" x14ac:dyDescent="0.2">
      <c r="D2" s="15"/>
      <c r="E2" s="15"/>
      <c r="F2" s="15"/>
      <c r="G2" s="15"/>
      <c r="H2" s="15"/>
      <c r="I2" s="15"/>
      <c r="J2" s="24" t="s">
        <v>0</v>
      </c>
    </row>
    <row r="3" spans="1:10" ht="27.75" x14ac:dyDescent="0.25">
      <c r="A3" s="18" t="s">
        <v>1</v>
      </c>
      <c r="B3" s="18"/>
      <c r="C3" s="18"/>
      <c r="D3" s="3"/>
      <c r="E3" s="15"/>
      <c r="F3" s="3"/>
      <c r="G3" s="17"/>
      <c r="H3" s="17"/>
      <c r="I3" s="17"/>
      <c r="J3" s="17" t="s">
        <v>2</v>
      </c>
    </row>
    <row r="4" spans="1:10" ht="70.150000000000006" customHeight="1" x14ac:dyDescent="0.25">
      <c r="A4" s="127" t="s">
        <v>299</v>
      </c>
      <c r="B4" s="127" t="s">
        <v>300</v>
      </c>
      <c r="C4" s="127" t="s">
        <v>301</v>
      </c>
      <c r="D4" s="23" t="s">
        <v>3</v>
      </c>
      <c r="E4" s="23" t="s">
        <v>4</v>
      </c>
      <c r="F4" s="23" t="s">
        <v>5</v>
      </c>
      <c r="G4" s="24" t="s">
        <v>6</v>
      </c>
      <c r="H4" s="24" t="s">
        <v>7</v>
      </c>
      <c r="I4" s="24" t="s">
        <v>8</v>
      </c>
      <c r="J4" s="24" t="s">
        <v>9</v>
      </c>
    </row>
    <row r="5" spans="1:10" s="16" customFormat="1" ht="18" customHeight="1" thickBot="1" x14ac:dyDescent="0.3">
      <c r="A5" s="121" t="s">
        <v>302</v>
      </c>
      <c r="B5" s="101"/>
      <c r="C5" s="101"/>
      <c r="D5" s="121" t="s">
        <v>10</v>
      </c>
      <c r="E5" s="102"/>
      <c r="F5" s="102"/>
      <c r="G5" s="102"/>
      <c r="H5" s="102"/>
      <c r="I5" s="122" t="s">
        <v>10</v>
      </c>
    </row>
    <row r="6" spans="1:10" s="16" customFormat="1" ht="16.899999999999999" customHeight="1" thickBot="1" x14ac:dyDescent="0.3">
      <c r="A6" s="18" t="s">
        <v>251</v>
      </c>
      <c r="B6" s="18" t="s">
        <v>252</v>
      </c>
      <c r="C6" s="18" t="s">
        <v>253</v>
      </c>
      <c r="D6" s="32" t="s">
        <v>11</v>
      </c>
      <c r="E6" s="35"/>
      <c r="F6" s="33" t="s">
        <v>12</v>
      </c>
      <c r="G6" s="34"/>
      <c r="H6" s="34"/>
      <c r="I6" s="34"/>
      <c r="J6" s="36">
        <f>SUM(J7,J12,J13,J14,J15)</f>
        <v>0</v>
      </c>
    </row>
    <row r="7" spans="1:10" ht="15.75" thickBot="1" x14ac:dyDescent="0.3">
      <c r="A7" s="18" t="s">
        <v>251</v>
      </c>
      <c r="B7" s="18" t="s">
        <v>254</v>
      </c>
      <c r="C7" s="18" t="s">
        <v>253</v>
      </c>
      <c r="D7" s="29" t="s">
        <v>13</v>
      </c>
      <c r="E7" s="38"/>
      <c r="F7" s="30" t="s">
        <v>14</v>
      </c>
      <c r="G7" s="39"/>
      <c r="H7" s="39"/>
      <c r="I7" s="39"/>
      <c r="J7" s="31">
        <v>0</v>
      </c>
    </row>
    <row r="8" spans="1:10" x14ac:dyDescent="0.25">
      <c r="A8" s="18" t="s">
        <v>251</v>
      </c>
      <c r="B8" s="18" t="s">
        <v>254</v>
      </c>
      <c r="C8" s="18" t="s">
        <v>255</v>
      </c>
      <c r="D8" s="103" t="s">
        <v>15</v>
      </c>
      <c r="E8" s="25"/>
      <c r="F8" s="103" t="s">
        <v>16</v>
      </c>
      <c r="G8" s="27"/>
      <c r="H8" s="27"/>
      <c r="I8" s="27"/>
      <c r="J8" s="104">
        <v>1</v>
      </c>
    </row>
    <row r="9" spans="1:10" x14ac:dyDescent="0.25">
      <c r="A9" s="18" t="s">
        <v>251</v>
      </c>
      <c r="B9" s="18" t="s">
        <v>254</v>
      </c>
      <c r="C9" s="18" t="s">
        <v>256</v>
      </c>
      <c r="D9" s="103" t="s">
        <v>17</v>
      </c>
      <c r="E9" s="25"/>
      <c r="F9" s="103" t="s">
        <v>18</v>
      </c>
      <c r="G9" s="27"/>
      <c r="H9" s="27"/>
      <c r="I9" s="27"/>
      <c r="J9" s="104">
        <v>1</v>
      </c>
    </row>
    <row r="10" spans="1:10" x14ac:dyDescent="0.25">
      <c r="A10" s="18" t="s">
        <v>251</v>
      </c>
      <c r="B10" s="18" t="s">
        <v>254</v>
      </c>
      <c r="C10" s="18" t="s">
        <v>257</v>
      </c>
      <c r="D10" s="103" t="s">
        <v>19</v>
      </c>
      <c r="E10" s="25"/>
      <c r="F10" s="103" t="s">
        <v>20</v>
      </c>
      <c r="G10" s="27"/>
      <c r="H10" s="27"/>
      <c r="I10" s="27"/>
      <c r="J10" s="104">
        <v>1</v>
      </c>
    </row>
    <row r="11" spans="1:10" ht="15.75" thickBot="1" x14ac:dyDescent="0.3">
      <c r="A11" s="18" t="s">
        <v>251</v>
      </c>
      <c r="B11" s="18" t="s">
        <v>254</v>
      </c>
      <c r="C11" s="18" t="s">
        <v>258</v>
      </c>
      <c r="D11" s="103" t="s">
        <v>21</v>
      </c>
      <c r="E11" s="25"/>
      <c r="F11" s="103" t="s">
        <v>22</v>
      </c>
      <c r="G11" s="27"/>
      <c r="H11" s="27"/>
      <c r="I11" s="27"/>
      <c r="J11" s="104">
        <v>1</v>
      </c>
    </row>
    <row r="12" spans="1:10" ht="15.75" thickBot="1" x14ac:dyDescent="0.3">
      <c r="A12" s="18" t="s">
        <v>251</v>
      </c>
      <c r="B12" s="18" t="s">
        <v>259</v>
      </c>
      <c r="C12" s="18" t="s">
        <v>253</v>
      </c>
      <c r="D12" s="32" t="s">
        <v>23</v>
      </c>
      <c r="E12" s="35"/>
      <c r="F12" s="33" t="s">
        <v>24</v>
      </c>
      <c r="G12" s="34"/>
      <c r="H12" s="34"/>
      <c r="I12" s="34"/>
      <c r="J12" s="31">
        <v>0</v>
      </c>
    </row>
    <row r="13" spans="1:10" ht="15.75" thickBot="1" x14ac:dyDescent="0.3">
      <c r="A13" s="18" t="s">
        <v>251</v>
      </c>
      <c r="B13" s="18" t="s">
        <v>260</v>
      </c>
      <c r="C13" s="18" t="s">
        <v>253</v>
      </c>
      <c r="D13" s="32" t="s">
        <v>25</v>
      </c>
      <c r="E13" s="35"/>
      <c r="F13" s="33" t="s">
        <v>26</v>
      </c>
      <c r="G13" s="34"/>
      <c r="H13" s="34"/>
      <c r="I13" s="34"/>
      <c r="J13" s="31">
        <v>0</v>
      </c>
    </row>
    <row r="14" spans="1:10" ht="15.75" thickBot="1" x14ac:dyDescent="0.3">
      <c r="A14" s="18" t="s">
        <v>251</v>
      </c>
      <c r="B14" s="18" t="s">
        <v>261</v>
      </c>
      <c r="C14" s="18" t="s">
        <v>253</v>
      </c>
      <c r="D14" s="32" t="s">
        <v>27</v>
      </c>
      <c r="E14" s="35"/>
      <c r="F14" s="33" t="s">
        <v>28</v>
      </c>
      <c r="G14" s="34"/>
      <c r="H14" s="34"/>
      <c r="I14" s="34"/>
      <c r="J14" s="31">
        <v>0</v>
      </c>
    </row>
    <row r="15" spans="1:10" ht="15.75" thickBot="1" x14ac:dyDescent="0.3">
      <c r="A15" s="18" t="s">
        <v>251</v>
      </c>
      <c r="B15" s="18" t="s">
        <v>262</v>
      </c>
      <c r="C15" s="18" t="s">
        <v>253</v>
      </c>
      <c r="D15" s="123" t="s">
        <v>29</v>
      </c>
      <c r="E15" s="124"/>
      <c r="F15" s="125" t="s">
        <v>30</v>
      </c>
      <c r="G15" s="126"/>
      <c r="H15" s="126"/>
      <c r="I15" s="126"/>
      <c r="J15" s="31">
        <v>0</v>
      </c>
    </row>
    <row r="16" spans="1:10" s="16" customFormat="1" ht="16.5" thickBot="1" x14ac:dyDescent="0.3">
      <c r="A16" s="121" t="s">
        <v>263</v>
      </c>
      <c r="B16" s="121"/>
      <c r="C16" s="121"/>
      <c r="D16" s="121" t="s">
        <v>31</v>
      </c>
      <c r="E16" s="101"/>
      <c r="F16" s="101"/>
      <c r="G16" s="101"/>
      <c r="H16" s="101"/>
      <c r="I16" s="122" t="s">
        <v>31</v>
      </c>
    </row>
    <row r="17" spans="1:10" s="16" customFormat="1" ht="18" customHeight="1" thickBot="1" x14ac:dyDescent="0.3">
      <c r="A17" s="18" t="s">
        <v>264</v>
      </c>
      <c r="B17" s="18" t="s">
        <v>252</v>
      </c>
      <c r="C17" s="18" t="s">
        <v>253</v>
      </c>
      <c r="D17" s="32" t="s">
        <v>32</v>
      </c>
      <c r="E17" s="35">
        <f>F1_RL_NET_ALL!$K$43</f>
        <v>408.33333333333337</v>
      </c>
      <c r="F17" s="33" t="s">
        <v>33</v>
      </c>
      <c r="G17" s="34">
        <f>F1_RL_NET_ALL!L$43</f>
        <v>2.4784365900597091E-7</v>
      </c>
      <c r="H17" s="34">
        <f>F1_RL_NET_ALL!M$43</f>
        <v>9.869751507856323E-10</v>
      </c>
      <c r="I17" s="34">
        <f>F1_RL_NET_ALL!N$43</f>
        <v>6.9650553224394186E-6</v>
      </c>
      <c r="J17" s="36">
        <f>SUM(J18,J23,J32,J33,J34)</f>
        <v>1</v>
      </c>
    </row>
    <row r="18" spans="1:10" ht="15.75" thickBot="1" x14ac:dyDescent="0.3">
      <c r="A18" s="18" t="s">
        <v>264</v>
      </c>
      <c r="B18" s="18" t="s">
        <v>265</v>
      </c>
      <c r="C18" s="18" t="s">
        <v>253</v>
      </c>
      <c r="D18" s="32" t="s">
        <v>34</v>
      </c>
      <c r="E18" s="35">
        <f>F1_RL_OLN_ALL!$K$43</f>
        <v>265.41666666666669</v>
      </c>
      <c r="F18" s="33" t="s">
        <v>35</v>
      </c>
      <c r="G18" s="34">
        <f>F1_RL_OLN_ALL!L$43</f>
        <v>1.610983783538811E-7</v>
      </c>
      <c r="H18" s="34">
        <f>F1_RL_OLN_ALL!M$43</f>
        <v>6.4153384801066097E-10</v>
      </c>
      <c r="I18" s="34">
        <f>F1_RL_OLN_ALL!N$43</f>
        <v>4.5272859595856219E-6</v>
      </c>
      <c r="J18" s="31">
        <v>0.65</v>
      </c>
    </row>
    <row r="19" spans="1:10" x14ac:dyDescent="0.25">
      <c r="A19" s="18" t="s">
        <v>264</v>
      </c>
      <c r="B19" s="18" t="s">
        <v>265</v>
      </c>
      <c r="C19" s="18" t="s">
        <v>255</v>
      </c>
      <c r="D19" s="105" t="s">
        <v>36</v>
      </c>
      <c r="E19" s="26"/>
      <c r="F19" s="109" t="s">
        <v>37</v>
      </c>
      <c r="G19" s="27">
        <f>G$18*$J19</f>
        <v>1.610983783538811E-7</v>
      </c>
      <c r="H19" s="27">
        <f t="shared" ref="H19:I22" si="0">H$18*$J19</f>
        <v>6.4153384801066097E-10</v>
      </c>
      <c r="I19" s="27">
        <f t="shared" si="0"/>
        <v>4.5272859595856219E-6</v>
      </c>
      <c r="J19" s="104">
        <v>1</v>
      </c>
    </row>
    <row r="20" spans="1:10" x14ac:dyDescent="0.25">
      <c r="A20" s="18" t="s">
        <v>264</v>
      </c>
      <c r="B20" s="18" t="s">
        <v>265</v>
      </c>
      <c r="C20" s="18" t="s">
        <v>256</v>
      </c>
      <c r="D20" s="106" t="s">
        <v>38</v>
      </c>
      <c r="E20" s="26"/>
      <c r="F20" s="103" t="s">
        <v>39</v>
      </c>
      <c r="G20" s="27">
        <f t="shared" ref="G20:G22" si="1">G$18*$J20</f>
        <v>1.610983783538811E-7</v>
      </c>
      <c r="H20" s="27">
        <f t="shared" si="0"/>
        <v>6.4153384801066097E-10</v>
      </c>
      <c r="I20" s="27">
        <f t="shared" si="0"/>
        <v>4.5272859595856219E-6</v>
      </c>
      <c r="J20" s="118">
        <v>1</v>
      </c>
    </row>
    <row r="21" spans="1:10" x14ac:dyDescent="0.25">
      <c r="A21" s="18" t="s">
        <v>264</v>
      </c>
      <c r="B21" s="18" t="s">
        <v>265</v>
      </c>
      <c r="C21" s="18" t="s">
        <v>266</v>
      </c>
      <c r="D21" s="106" t="s">
        <v>40</v>
      </c>
      <c r="E21" s="26"/>
      <c r="F21" s="103" t="s">
        <v>41</v>
      </c>
      <c r="G21" s="27">
        <f t="shared" si="1"/>
        <v>1.610983783538811E-7</v>
      </c>
      <c r="H21" s="27">
        <f t="shared" si="0"/>
        <v>6.4153384801066097E-10</v>
      </c>
      <c r="I21" s="27">
        <f t="shared" si="0"/>
        <v>4.5272859595856219E-6</v>
      </c>
      <c r="J21" s="118">
        <v>1</v>
      </c>
    </row>
    <row r="22" spans="1:10" s="16" customFormat="1" ht="15.75" thickBot="1" x14ac:dyDescent="0.3">
      <c r="A22" s="18" t="s">
        <v>264</v>
      </c>
      <c r="B22" s="18" t="s">
        <v>265</v>
      </c>
      <c r="C22" s="18" t="s">
        <v>257</v>
      </c>
      <c r="D22" s="107" t="s">
        <v>42</v>
      </c>
      <c r="E22" s="26"/>
      <c r="F22" s="110" t="s">
        <v>43</v>
      </c>
      <c r="G22" s="27">
        <f t="shared" si="1"/>
        <v>1.610983783538811E-7</v>
      </c>
      <c r="H22" s="27">
        <f t="shared" si="0"/>
        <v>6.4153384801066097E-10</v>
      </c>
      <c r="I22" s="27">
        <f t="shared" si="0"/>
        <v>4.5272859595856219E-6</v>
      </c>
      <c r="J22" s="119">
        <v>1</v>
      </c>
    </row>
    <row r="23" spans="1:10" ht="15.75" thickBot="1" x14ac:dyDescent="0.3">
      <c r="A23" s="18" t="s">
        <v>264</v>
      </c>
      <c r="B23" s="18" t="s">
        <v>267</v>
      </c>
      <c r="C23" s="18" t="s">
        <v>253</v>
      </c>
      <c r="D23" s="32" t="s">
        <v>44</v>
      </c>
      <c r="E23" s="35">
        <f>F1_RL_SDST_ALL!$K$43</f>
        <v>142.91666666666666</v>
      </c>
      <c r="F23" s="33" t="s">
        <v>45</v>
      </c>
      <c r="G23" s="34">
        <f>F1_RL_SDST_ALL!L$43</f>
        <v>8.6745280652089807E-8</v>
      </c>
      <c r="H23" s="34">
        <f>F1_RL_SDST_ALL!M$43</f>
        <v>3.4544130277497123E-10</v>
      </c>
      <c r="I23" s="34">
        <f>F1_RL_SDST_ALL!N$43</f>
        <v>2.4377693628537963E-6</v>
      </c>
      <c r="J23" s="31">
        <v>0.35</v>
      </c>
    </row>
    <row r="24" spans="1:10" x14ac:dyDescent="0.25">
      <c r="A24" s="18" t="s">
        <v>264</v>
      </c>
      <c r="B24" s="18" t="s">
        <v>267</v>
      </c>
      <c r="C24" s="18" t="s">
        <v>268</v>
      </c>
      <c r="D24" s="105" t="s">
        <v>46</v>
      </c>
      <c r="E24" s="40"/>
      <c r="F24" s="111" t="s">
        <v>47</v>
      </c>
      <c r="G24" s="27">
        <f>G$23*$J24</f>
        <v>8.6745280652089807E-8</v>
      </c>
      <c r="H24" s="27">
        <f t="shared" ref="H24:I26" si="2">H$23*$J24</f>
        <v>3.4544130277497123E-10</v>
      </c>
      <c r="I24" s="27">
        <f t="shared" si="2"/>
        <v>2.4377693628537963E-6</v>
      </c>
      <c r="J24" s="115">
        <v>1</v>
      </c>
    </row>
    <row r="25" spans="1:10" x14ac:dyDescent="0.25">
      <c r="A25" s="18" t="s">
        <v>264</v>
      </c>
      <c r="B25" s="18" t="s">
        <v>267</v>
      </c>
      <c r="C25" s="18" t="s">
        <v>269</v>
      </c>
      <c r="D25" s="106" t="s">
        <v>48</v>
      </c>
      <c r="E25" s="37"/>
      <c r="F25" s="112" t="s">
        <v>49</v>
      </c>
      <c r="G25" s="27">
        <f t="shared" ref="G25:G26" si="3">G$23*$J25</f>
        <v>8.6745280652089807E-8</v>
      </c>
      <c r="H25" s="27">
        <f t="shared" si="2"/>
        <v>3.4544130277497123E-10</v>
      </c>
      <c r="I25" s="27">
        <f t="shared" si="2"/>
        <v>2.4377693628537963E-6</v>
      </c>
      <c r="J25" s="116">
        <v>1</v>
      </c>
    </row>
    <row r="26" spans="1:10" ht="15.75" thickBot="1" x14ac:dyDescent="0.3">
      <c r="A26" s="18" t="s">
        <v>264</v>
      </c>
      <c r="B26" s="18" t="s">
        <v>267</v>
      </c>
      <c r="C26" s="18" t="s">
        <v>270</v>
      </c>
      <c r="D26" s="107" t="s">
        <v>50</v>
      </c>
      <c r="E26" s="41"/>
      <c r="F26" s="113" t="s">
        <v>51</v>
      </c>
      <c r="G26" s="27">
        <f t="shared" si="3"/>
        <v>8.6745280652089807E-8</v>
      </c>
      <c r="H26" s="27">
        <f t="shared" si="2"/>
        <v>3.4544130277497123E-10</v>
      </c>
      <c r="I26" s="27">
        <f t="shared" si="2"/>
        <v>2.4377693628537963E-6</v>
      </c>
      <c r="J26" s="117">
        <v>1</v>
      </c>
    </row>
    <row r="27" spans="1:10" ht="15.75" thickBot="1" x14ac:dyDescent="0.3">
      <c r="A27" s="18" t="s">
        <v>264</v>
      </c>
      <c r="B27" s="18" t="s">
        <v>271</v>
      </c>
      <c r="C27" s="18" t="s">
        <v>253</v>
      </c>
      <c r="D27" s="32" t="s">
        <v>52</v>
      </c>
      <c r="E27" s="35" t="s">
        <v>53</v>
      </c>
      <c r="F27" s="33" t="s">
        <v>54</v>
      </c>
      <c r="G27" s="34"/>
      <c r="H27" s="34"/>
      <c r="I27" s="34"/>
      <c r="J27" s="36">
        <f>SUM(J28:J31)</f>
        <v>1</v>
      </c>
    </row>
    <row r="28" spans="1:10" x14ac:dyDescent="0.25">
      <c r="A28" s="18" t="s">
        <v>264</v>
      </c>
      <c r="B28" s="18" t="s">
        <v>271</v>
      </c>
      <c r="C28" s="18" t="s">
        <v>272</v>
      </c>
      <c r="D28" s="105" t="s">
        <v>55</v>
      </c>
      <c r="E28" s="26"/>
      <c r="F28" s="109" t="s">
        <v>56</v>
      </c>
      <c r="G28" s="27"/>
      <c r="H28" s="27"/>
      <c r="I28" s="27"/>
      <c r="J28" s="104">
        <v>7.4999999999999997E-2</v>
      </c>
    </row>
    <row r="29" spans="1:10" s="16" customFormat="1" x14ac:dyDescent="0.25">
      <c r="A29" s="18" t="s">
        <v>264</v>
      </c>
      <c r="B29" s="18" t="s">
        <v>271</v>
      </c>
      <c r="C29" s="18" t="s">
        <v>273</v>
      </c>
      <c r="D29" s="105" t="s">
        <v>57</v>
      </c>
      <c r="E29" s="26"/>
      <c r="F29" s="109" t="s">
        <v>58</v>
      </c>
      <c r="G29" s="27"/>
      <c r="H29" s="27"/>
      <c r="I29" s="27"/>
      <c r="J29" s="104">
        <v>0.21</v>
      </c>
    </row>
    <row r="30" spans="1:10" x14ac:dyDescent="0.25">
      <c r="A30" s="18" t="s">
        <v>264</v>
      </c>
      <c r="B30" s="18" t="s">
        <v>271</v>
      </c>
      <c r="C30" s="18" t="s">
        <v>274</v>
      </c>
      <c r="D30" s="106" t="s">
        <v>59</v>
      </c>
      <c r="E30" s="26"/>
      <c r="F30" s="103" t="s">
        <v>60</v>
      </c>
      <c r="G30" s="27"/>
      <c r="H30" s="27"/>
      <c r="I30" s="27"/>
      <c r="J30" s="118">
        <v>0.70099999999999996</v>
      </c>
    </row>
    <row r="31" spans="1:10" ht="15.75" thickBot="1" x14ac:dyDescent="0.3">
      <c r="A31" s="18" t="s">
        <v>264</v>
      </c>
      <c r="B31" s="18" t="s">
        <v>271</v>
      </c>
      <c r="C31" s="18" t="s">
        <v>275</v>
      </c>
      <c r="D31" s="108" t="s">
        <v>61</v>
      </c>
      <c r="E31" s="28"/>
      <c r="F31" s="114" t="s">
        <v>62</v>
      </c>
      <c r="G31" s="27"/>
      <c r="H31" s="27"/>
      <c r="I31" s="27"/>
      <c r="J31" s="120">
        <v>1.4E-2</v>
      </c>
    </row>
    <row r="32" spans="1:10" ht="15.75" thickBot="1" x14ac:dyDescent="0.3">
      <c r="A32" s="18" t="s">
        <v>264</v>
      </c>
      <c r="B32" s="18" t="s">
        <v>260</v>
      </c>
      <c r="C32" s="18" t="s">
        <v>253</v>
      </c>
      <c r="D32" s="32" t="s">
        <v>63</v>
      </c>
      <c r="E32" s="35"/>
      <c r="F32" s="33" t="s">
        <v>64</v>
      </c>
      <c r="G32" s="34"/>
      <c r="H32" s="34"/>
      <c r="I32" s="34"/>
      <c r="J32" s="31">
        <v>0</v>
      </c>
    </row>
    <row r="33" spans="1:10" ht="15.75" thickBot="1" x14ac:dyDescent="0.3">
      <c r="A33" s="18" t="s">
        <v>264</v>
      </c>
      <c r="B33" s="18" t="s">
        <v>261</v>
      </c>
      <c r="C33" s="18" t="s">
        <v>253</v>
      </c>
      <c r="D33" s="32" t="s">
        <v>65</v>
      </c>
      <c r="E33" s="35"/>
      <c r="F33" s="33" t="s">
        <v>66</v>
      </c>
      <c r="G33" s="34"/>
      <c r="H33" s="34"/>
      <c r="I33" s="34"/>
      <c r="J33" s="31">
        <v>0</v>
      </c>
    </row>
    <row r="34" spans="1:10" ht="15.75" thickBot="1" x14ac:dyDescent="0.3">
      <c r="A34" s="18" t="s">
        <v>264</v>
      </c>
      <c r="B34" s="18" t="s">
        <v>262</v>
      </c>
      <c r="C34" s="18" t="s">
        <v>253</v>
      </c>
      <c r="D34" s="123" t="s">
        <v>67</v>
      </c>
      <c r="E34" s="124"/>
      <c r="F34" s="125" t="s">
        <v>68</v>
      </c>
      <c r="G34" s="126"/>
      <c r="H34" s="126"/>
      <c r="I34" s="126"/>
      <c r="J34" s="31">
        <v>0</v>
      </c>
    </row>
    <row r="35" spans="1:10" s="16" customFormat="1" ht="16.5" thickBot="1" x14ac:dyDescent="0.3">
      <c r="A35" s="121" t="s">
        <v>276</v>
      </c>
      <c r="B35" s="121"/>
      <c r="C35" s="121"/>
      <c r="D35" s="121" t="s">
        <v>69</v>
      </c>
      <c r="E35" s="101"/>
      <c r="F35" s="101"/>
      <c r="G35" s="101"/>
      <c r="H35" s="101"/>
      <c r="I35" s="101"/>
    </row>
    <row r="36" spans="1:10" s="16" customFormat="1" ht="16.899999999999999" customHeight="1" thickBot="1" x14ac:dyDescent="0.3">
      <c r="A36" s="18" t="s">
        <v>277</v>
      </c>
      <c r="B36" s="18" t="s">
        <v>252</v>
      </c>
      <c r="C36" s="18" t="s">
        <v>253</v>
      </c>
      <c r="D36" s="42" t="s">
        <v>70</v>
      </c>
      <c r="E36" s="35"/>
      <c r="F36" s="33" t="s">
        <v>71</v>
      </c>
      <c r="G36" s="35"/>
      <c r="H36" s="35"/>
      <c r="I36" s="35"/>
      <c r="J36" s="36">
        <f>SUM(J37,J48,J49,J50,J51,J52)</f>
        <v>0</v>
      </c>
    </row>
    <row r="37" spans="1:10" ht="15.75" thickBot="1" x14ac:dyDescent="0.3">
      <c r="A37" s="18" t="s">
        <v>277</v>
      </c>
      <c r="B37" s="18" t="s">
        <v>278</v>
      </c>
      <c r="C37" s="18" t="s">
        <v>253</v>
      </c>
      <c r="D37" s="32" t="s">
        <v>72</v>
      </c>
      <c r="E37" s="35"/>
      <c r="F37" s="33" t="s">
        <v>73</v>
      </c>
      <c r="G37" s="35"/>
      <c r="H37" s="35"/>
      <c r="I37" s="35"/>
      <c r="J37" s="31">
        <v>0</v>
      </c>
    </row>
    <row r="38" spans="1:10" x14ac:dyDescent="0.25">
      <c r="A38" s="18" t="s">
        <v>277</v>
      </c>
      <c r="B38" s="18" t="s">
        <v>278</v>
      </c>
      <c r="C38" s="18" t="s">
        <v>279</v>
      </c>
      <c r="D38" s="109" t="s">
        <v>74</v>
      </c>
      <c r="E38" s="25"/>
      <c r="F38" s="109" t="s">
        <v>75</v>
      </c>
      <c r="G38" s="27"/>
      <c r="H38" s="27"/>
      <c r="I38" s="27"/>
      <c r="J38" s="104">
        <v>1</v>
      </c>
    </row>
    <row r="39" spans="1:10" x14ac:dyDescent="0.25">
      <c r="A39" s="18" t="s">
        <v>277</v>
      </c>
      <c r="B39" s="18" t="s">
        <v>278</v>
      </c>
      <c r="C39" s="18" t="s">
        <v>280</v>
      </c>
      <c r="D39" s="103" t="s">
        <v>76</v>
      </c>
      <c r="E39" s="25"/>
      <c r="F39" s="103" t="s">
        <v>77</v>
      </c>
      <c r="G39" s="27"/>
      <c r="H39" s="27"/>
      <c r="I39" s="27"/>
      <c r="J39" s="104">
        <v>1</v>
      </c>
    </row>
    <row r="40" spans="1:10" x14ac:dyDescent="0.25">
      <c r="A40" s="18" t="s">
        <v>277</v>
      </c>
      <c r="B40" s="18" t="s">
        <v>278</v>
      </c>
      <c r="C40" s="18" t="s">
        <v>281</v>
      </c>
      <c r="D40" s="103" t="s">
        <v>78</v>
      </c>
      <c r="E40" s="25"/>
      <c r="F40" s="103" t="s">
        <v>79</v>
      </c>
      <c r="G40" s="27"/>
      <c r="H40" s="27"/>
      <c r="I40" s="27"/>
      <c r="J40" s="104">
        <v>1</v>
      </c>
    </row>
    <row r="41" spans="1:10" x14ac:dyDescent="0.25">
      <c r="A41" s="18" t="s">
        <v>277</v>
      </c>
      <c r="B41" s="18" t="s">
        <v>278</v>
      </c>
      <c r="C41" s="18" t="s">
        <v>282</v>
      </c>
      <c r="D41" s="103" t="s">
        <v>80</v>
      </c>
      <c r="E41" s="25"/>
      <c r="F41" s="103" t="s">
        <v>81</v>
      </c>
      <c r="G41" s="27"/>
      <c r="H41" s="27"/>
      <c r="I41" s="27"/>
      <c r="J41" s="104">
        <v>1</v>
      </c>
    </row>
    <row r="42" spans="1:10" x14ac:dyDescent="0.25">
      <c r="A42" s="18" t="s">
        <v>277</v>
      </c>
      <c r="B42" s="18" t="s">
        <v>278</v>
      </c>
      <c r="C42" s="18" t="s">
        <v>283</v>
      </c>
      <c r="D42" s="103" t="s">
        <v>82</v>
      </c>
      <c r="E42" s="25"/>
      <c r="F42" s="103" t="s">
        <v>83</v>
      </c>
      <c r="G42" s="27"/>
      <c r="H42" s="27"/>
      <c r="I42" s="27"/>
      <c r="J42" s="104">
        <v>1</v>
      </c>
    </row>
    <row r="43" spans="1:10" x14ac:dyDescent="0.25">
      <c r="A43" s="18" t="s">
        <v>277</v>
      </c>
      <c r="B43" s="18" t="s">
        <v>278</v>
      </c>
      <c r="C43" s="18" t="s">
        <v>284</v>
      </c>
      <c r="D43" s="103" t="s">
        <v>84</v>
      </c>
      <c r="E43" s="25"/>
      <c r="F43" s="103" t="s">
        <v>85</v>
      </c>
      <c r="G43" s="27"/>
      <c r="H43" s="27"/>
      <c r="I43" s="27"/>
      <c r="J43" s="104">
        <v>1</v>
      </c>
    </row>
    <row r="44" spans="1:10" x14ac:dyDescent="0.25">
      <c r="A44" s="18" t="s">
        <v>277</v>
      </c>
      <c r="B44" s="18" t="s">
        <v>278</v>
      </c>
      <c r="C44" s="18" t="s">
        <v>285</v>
      </c>
      <c r="D44" s="103" t="s">
        <v>86</v>
      </c>
      <c r="E44" s="25"/>
      <c r="F44" s="103" t="s">
        <v>87</v>
      </c>
      <c r="G44" s="27"/>
      <c r="H44" s="27"/>
      <c r="I44" s="27"/>
      <c r="J44" s="104">
        <v>1</v>
      </c>
    </row>
    <row r="45" spans="1:10" x14ac:dyDescent="0.25">
      <c r="A45" s="18" t="s">
        <v>277</v>
      </c>
      <c r="B45" s="18" t="s">
        <v>278</v>
      </c>
      <c r="C45" s="18" t="s">
        <v>286</v>
      </c>
      <c r="D45" s="103" t="s">
        <v>88</v>
      </c>
      <c r="E45" s="25"/>
      <c r="F45" s="103" t="s">
        <v>89</v>
      </c>
      <c r="G45" s="27"/>
      <c r="H45" s="27"/>
      <c r="I45" s="27"/>
      <c r="J45" s="104">
        <v>1</v>
      </c>
    </row>
    <row r="46" spans="1:10" x14ac:dyDescent="0.25">
      <c r="A46" s="18" t="s">
        <v>277</v>
      </c>
      <c r="B46" s="18" t="s">
        <v>278</v>
      </c>
      <c r="C46" s="18" t="s">
        <v>287</v>
      </c>
      <c r="D46" s="103" t="s">
        <v>90</v>
      </c>
      <c r="E46" s="25"/>
      <c r="F46" s="103" t="s">
        <v>91</v>
      </c>
      <c r="G46" s="27"/>
      <c r="H46" s="27"/>
      <c r="I46" s="27"/>
      <c r="J46" s="104">
        <v>1</v>
      </c>
    </row>
    <row r="47" spans="1:10" ht="15.75" thickBot="1" x14ac:dyDescent="0.3">
      <c r="A47" s="18" t="s">
        <v>277</v>
      </c>
      <c r="B47" s="18" t="s">
        <v>278</v>
      </c>
      <c r="C47" s="18" t="s">
        <v>288</v>
      </c>
      <c r="D47" s="110" t="s">
        <v>92</v>
      </c>
      <c r="E47" s="25"/>
      <c r="F47" s="110" t="s">
        <v>93</v>
      </c>
      <c r="G47" s="27"/>
      <c r="H47" s="27"/>
      <c r="I47" s="27"/>
      <c r="J47" s="104">
        <v>1</v>
      </c>
    </row>
    <row r="48" spans="1:10" ht="15.75" thickBot="1" x14ac:dyDescent="0.3">
      <c r="A48" s="18" t="s">
        <v>277</v>
      </c>
      <c r="B48" s="18" t="s">
        <v>289</v>
      </c>
      <c r="C48" s="18" t="s">
        <v>253</v>
      </c>
      <c r="D48" s="32" t="s">
        <v>94</v>
      </c>
      <c r="E48" s="35"/>
      <c r="F48" s="33" t="s">
        <v>95</v>
      </c>
      <c r="G48" s="35"/>
      <c r="H48" s="35"/>
      <c r="I48" s="35"/>
      <c r="J48" s="31">
        <v>0</v>
      </c>
    </row>
    <row r="49" spans="1:10" ht="15.75" thickBot="1" x14ac:dyDescent="0.3">
      <c r="A49" s="18" t="s">
        <v>277</v>
      </c>
      <c r="B49" s="18" t="s">
        <v>290</v>
      </c>
      <c r="C49" s="18" t="s">
        <v>253</v>
      </c>
      <c r="D49" s="32" t="s">
        <v>96</v>
      </c>
      <c r="E49" s="35"/>
      <c r="F49" s="33" t="s">
        <v>97</v>
      </c>
      <c r="G49" s="35"/>
      <c r="H49" s="35"/>
      <c r="I49" s="35"/>
      <c r="J49" s="31">
        <v>0</v>
      </c>
    </row>
    <row r="50" spans="1:10" ht="15.75" thickBot="1" x14ac:dyDescent="0.3">
      <c r="A50" s="18" t="s">
        <v>277</v>
      </c>
      <c r="B50" s="18" t="s">
        <v>260</v>
      </c>
      <c r="C50" s="18" t="s">
        <v>253</v>
      </c>
      <c r="D50" s="32" t="s">
        <v>98</v>
      </c>
      <c r="E50" s="35"/>
      <c r="F50" s="33" t="s">
        <v>99</v>
      </c>
      <c r="G50" s="35"/>
      <c r="H50" s="35"/>
      <c r="I50" s="35"/>
      <c r="J50" s="31">
        <v>0</v>
      </c>
    </row>
    <row r="51" spans="1:10" ht="15.75" thickBot="1" x14ac:dyDescent="0.3">
      <c r="A51" s="18" t="s">
        <v>277</v>
      </c>
      <c r="B51" s="18" t="s">
        <v>261</v>
      </c>
      <c r="C51" s="18" t="s">
        <v>253</v>
      </c>
      <c r="D51" s="32" t="s">
        <v>100</v>
      </c>
      <c r="E51" s="35"/>
      <c r="F51" s="33" t="s">
        <v>101</v>
      </c>
      <c r="G51" s="35"/>
      <c r="H51" s="35"/>
      <c r="I51" s="35"/>
      <c r="J51" s="31">
        <v>0</v>
      </c>
    </row>
    <row r="52" spans="1:10" ht="15.75" thickBot="1" x14ac:dyDescent="0.3">
      <c r="A52" s="18" t="s">
        <v>277</v>
      </c>
      <c r="B52" s="18" t="s">
        <v>262</v>
      </c>
      <c r="C52" s="18" t="s">
        <v>253</v>
      </c>
      <c r="D52" s="123" t="s">
        <v>102</v>
      </c>
      <c r="E52" s="124"/>
      <c r="F52" s="125" t="s">
        <v>103</v>
      </c>
      <c r="G52" s="124"/>
      <c r="H52" s="124"/>
      <c r="I52" s="124"/>
      <c r="J52" s="31">
        <v>0</v>
      </c>
    </row>
    <row r="53" spans="1:10" s="16" customFormat="1" ht="16.5" thickBot="1" x14ac:dyDescent="0.3">
      <c r="A53" s="121" t="s">
        <v>291</v>
      </c>
      <c r="B53" s="121"/>
      <c r="C53" s="121"/>
      <c r="D53" s="133" t="s">
        <v>104</v>
      </c>
      <c r="E53" s="133"/>
      <c r="F53" s="133"/>
      <c r="G53" s="133"/>
      <c r="H53" s="133"/>
      <c r="I53" s="133"/>
    </row>
    <row r="54" spans="1:10" s="16" customFormat="1" ht="15.75" thickBot="1" x14ac:dyDescent="0.3">
      <c r="A54" s="18" t="s">
        <v>292</v>
      </c>
      <c r="B54" s="18" t="s">
        <v>253</v>
      </c>
      <c r="C54" s="18" t="s">
        <v>253</v>
      </c>
      <c r="D54" s="32" t="s">
        <v>105</v>
      </c>
      <c r="E54" s="35"/>
      <c r="F54" s="43" t="s">
        <v>106</v>
      </c>
      <c r="G54" s="35"/>
      <c r="H54" s="35"/>
      <c r="I54" s="35"/>
      <c r="J54" s="36">
        <f>SUM(J55,J60,J65,J70,J75)</f>
        <v>0</v>
      </c>
    </row>
    <row r="55" spans="1:10" ht="15.75" thickBot="1" x14ac:dyDescent="0.3">
      <c r="A55" s="18" t="s">
        <v>292</v>
      </c>
      <c r="B55" s="18" t="s">
        <v>293</v>
      </c>
      <c r="C55" s="18" t="s">
        <v>253</v>
      </c>
      <c r="D55" s="32" t="s">
        <v>107</v>
      </c>
      <c r="E55" s="35"/>
      <c r="F55" s="33" t="s">
        <v>108</v>
      </c>
      <c r="G55" s="35"/>
      <c r="H55" s="35"/>
      <c r="I55" s="35"/>
      <c r="J55" s="31">
        <v>0</v>
      </c>
    </row>
    <row r="56" spans="1:10" x14ac:dyDescent="0.25">
      <c r="A56" s="18" t="s">
        <v>292</v>
      </c>
      <c r="B56" s="18" t="s">
        <v>293</v>
      </c>
      <c r="C56" s="18" t="s">
        <v>272</v>
      </c>
      <c r="D56" s="103" t="s">
        <v>109</v>
      </c>
      <c r="E56" s="25"/>
      <c r="F56" s="103" t="s">
        <v>110</v>
      </c>
      <c r="G56" s="27"/>
      <c r="H56" s="27"/>
      <c r="I56" s="27"/>
      <c r="J56" s="104">
        <v>1</v>
      </c>
    </row>
    <row r="57" spans="1:10" x14ac:dyDescent="0.25">
      <c r="A57" s="18" t="s">
        <v>292</v>
      </c>
      <c r="B57" s="18" t="s">
        <v>293</v>
      </c>
      <c r="C57" s="18" t="s">
        <v>294</v>
      </c>
      <c r="D57" s="103" t="s">
        <v>111</v>
      </c>
      <c r="E57" s="25"/>
      <c r="F57" s="103" t="s">
        <v>112</v>
      </c>
      <c r="G57" s="27"/>
      <c r="H57" s="27"/>
      <c r="I57" s="27"/>
      <c r="J57" s="104">
        <v>1</v>
      </c>
    </row>
    <row r="58" spans="1:10" x14ac:dyDescent="0.25">
      <c r="A58" s="18" t="s">
        <v>292</v>
      </c>
      <c r="B58" s="18" t="s">
        <v>293</v>
      </c>
      <c r="C58" s="18" t="s">
        <v>295</v>
      </c>
      <c r="D58" s="103" t="s">
        <v>113</v>
      </c>
      <c r="E58" s="25"/>
      <c r="F58" s="103" t="s">
        <v>114</v>
      </c>
      <c r="G58" s="27"/>
      <c r="H58" s="27"/>
      <c r="I58" s="27"/>
      <c r="J58" s="104">
        <v>1</v>
      </c>
    </row>
    <row r="59" spans="1:10" ht="15.75" thickBot="1" x14ac:dyDescent="0.3">
      <c r="A59" s="18" t="s">
        <v>292</v>
      </c>
      <c r="B59" s="18" t="s">
        <v>293</v>
      </c>
      <c r="C59" s="18" t="s">
        <v>275</v>
      </c>
      <c r="D59" s="103" t="s">
        <v>115</v>
      </c>
      <c r="E59" s="25"/>
      <c r="F59" s="103" t="s">
        <v>116</v>
      </c>
      <c r="G59" s="27"/>
      <c r="H59" s="27"/>
      <c r="I59" s="27"/>
      <c r="J59" s="104">
        <v>1</v>
      </c>
    </row>
    <row r="60" spans="1:10" s="16" customFormat="1" ht="15.75" thickBot="1" x14ac:dyDescent="0.3">
      <c r="A60" s="18" t="s">
        <v>292</v>
      </c>
      <c r="B60" s="18" t="s">
        <v>296</v>
      </c>
      <c r="C60" s="18" t="s">
        <v>253</v>
      </c>
      <c r="D60" s="32" t="s">
        <v>117</v>
      </c>
      <c r="E60" s="35"/>
      <c r="F60" s="33" t="s">
        <v>118</v>
      </c>
      <c r="G60" s="35"/>
      <c r="H60" s="35"/>
      <c r="I60" s="35"/>
      <c r="J60" s="31">
        <v>0</v>
      </c>
    </row>
    <row r="61" spans="1:10" x14ac:dyDescent="0.25">
      <c r="A61" s="18" t="s">
        <v>292</v>
      </c>
      <c r="B61" s="18" t="s">
        <v>296</v>
      </c>
      <c r="C61" s="18" t="s">
        <v>272</v>
      </c>
      <c r="D61" s="103" t="s">
        <v>119</v>
      </c>
      <c r="E61" s="25"/>
      <c r="F61" s="103" t="s">
        <v>120</v>
      </c>
      <c r="G61" s="27"/>
      <c r="H61" s="27"/>
      <c r="I61" s="27"/>
      <c r="J61" s="104">
        <v>1</v>
      </c>
    </row>
    <row r="62" spans="1:10" x14ac:dyDescent="0.25">
      <c r="A62" s="18" t="s">
        <v>292</v>
      </c>
      <c r="B62" s="18" t="s">
        <v>296</v>
      </c>
      <c r="C62" s="18" t="s">
        <v>294</v>
      </c>
      <c r="D62" s="103" t="s">
        <v>121</v>
      </c>
      <c r="E62" s="25"/>
      <c r="F62" s="103" t="s">
        <v>122</v>
      </c>
      <c r="G62" s="27"/>
      <c r="H62" s="27"/>
      <c r="I62" s="27"/>
      <c r="J62" s="104">
        <v>1</v>
      </c>
    </row>
    <row r="63" spans="1:10" x14ac:dyDescent="0.25">
      <c r="A63" s="18" t="s">
        <v>292</v>
      </c>
      <c r="B63" s="18" t="s">
        <v>296</v>
      </c>
      <c r="C63" s="18" t="s">
        <v>295</v>
      </c>
      <c r="D63" s="103" t="s">
        <v>123</v>
      </c>
      <c r="E63" s="25"/>
      <c r="F63" s="103" t="s">
        <v>124</v>
      </c>
      <c r="G63" s="27"/>
      <c r="H63" s="27"/>
      <c r="I63" s="27"/>
      <c r="J63" s="104">
        <v>1</v>
      </c>
    </row>
    <row r="64" spans="1:10" ht="15.75" thickBot="1" x14ac:dyDescent="0.3">
      <c r="A64" s="18" t="s">
        <v>292</v>
      </c>
      <c r="B64" s="18" t="s">
        <v>296</v>
      </c>
      <c r="C64" s="18" t="s">
        <v>275</v>
      </c>
      <c r="D64" s="103" t="s">
        <v>125</v>
      </c>
      <c r="E64" s="25"/>
      <c r="F64" s="103" t="s">
        <v>126</v>
      </c>
      <c r="G64" s="27"/>
      <c r="H64" s="27"/>
      <c r="I64" s="27"/>
      <c r="J64" s="104">
        <v>1</v>
      </c>
    </row>
    <row r="65" spans="1:10" s="16" customFormat="1" ht="15.75" thickBot="1" x14ac:dyDescent="0.3">
      <c r="A65" s="18" t="s">
        <v>292</v>
      </c>
      <c r="B65" s="18" t="s">
        <v>297</v>
      </c>
      <c r="C65" s="18" t="s">
        <v>253</v>
      </c>
      <c r="D65" s="32" t="s">
        <v>127</v>
      </c>
      <c r="E65" s="35"/>
      <c r="F65" s="33" t="s">
        <v>128</v>
      </c>
      <c r="G65" s="35"/>
      <c r="H65" s="35"/>
      <c r="I65" s="35"/>
      <c r="J65" s="31">
        <v>0</v>
      </c>
    </row>
    <row r="66" spans="1:10" x14ac:dyDescent="0.25">
      <c r="A66" s="18" t="s">
        <v>292</v>
      </c>
      <c r="B66" s="18" t="s">
        <v>297</v>
      </c>
      <c r="C66" s="18" t="s">
        <v>272</v>
      </c>
      <c r="D66" s="103" t="s">
        <v>129</v>
      </c>
      <c r="E66" s="25"/>
      <c r="F66" s="103" t="s">
        <v>130</v>
      </c>
      <c r="G66" s="27"/>
      <c r="H66" s="27"/>
      <c r="I66" s="27"/>
      <c r="J66" s="104">
        <v>1</v>
      </c>
    </row>
    <row r="67" spans="1:10" x14ac:dyDescent="0.25">
      <c r="A67" s="18" t="s">
        <v>292</v>
      </c>
      <c r="B67" s="18" t="s">
        <v>297</v>
      </c>
      <c r="C67" s="18" t="s">
        <v>294</v>
      </c>
      <c r="D67" s="103" t="s">
        <v>131</v>
      </c>
      <c r="E67" s="25"/>
      <c r="F67" s="103" t="s">
        <v>132</v>
      </c>
      <c r="G67" s="27"/>
      <c r="H67" s="27"/>
      <c r="I67" s="27"/>
      <c r="J67" s="104">
        <v>1</v>
      </c>
    </row>
    <row r="68" spans="1:10" x14ac:dyDescent="0.25">
      <c r="A68" s="18" t="s">
        <v>292</v>
      </c>
      <c r="B68" s="18" t="s">
        <v>297</v>
      </c>
      <c r="C68" s="18" t="s">
        <v>295</v>
      </c>
      <c r="D68" s="103" t="s">
        <v>133</v>
      </c>
      <c r="E68" s="25"/>
      <c r="F68" s="103" t="s">
        <v>134</v>
      </c>
      <c r="G68" s="27"/>
      <c r="H68" s="27"/>
      <c r="I68" s="27"/>
      <c r="J68" s="104">
        <v>1</v>
      </c>
    </row>
    <row r="69" spans="1:10" ht="15.75" thickBot="1" x14ac:dyDescent="0.3">
      <c r="A69" s="18" t="s">
        <v>292</v>
      </c>
      <c r="B69" s="18" t="s">
        <v>297</v>
      </c>
      <c r="C69" s="18" t="s">
        <v>275</v>
      </c>
      <c r="D69" s="103" t="s">
        <v>135</v>
      </c>
      <c r="E69" s="25"/>
      <c r="F69" s="103" t="s">
        <v>136</v>
      </c>
      <c r="G69" s="27"/>
      <c r="H69" s="27"/>
      <c r="I69" s="27"/>
      <c r="J69" s="104">
        <v>1</v>
      </c>
    </row>
    <row r="70" spans="1:10" s="16" customFormat="1" ht="15.75" thickBot="1" x14ac:dyDescent="0.3">
      <c r="A70" s="18" t="s">
        <v>292</v>
      </c>
      <c r="B70" s="18" t="s">
        <v>298</v>
      </c>
      <c r="C70" s="18" t="s">
        <v>253</v>
      </c>
      <c r="D70" s="32" t="s">
        <v>137</v>
      </c>
      <c r="E70" s="35"/>
      <c r="F70" s="33" t="s">
        <v>138</v>
      </c>
      <c r="G70" s="35"/>
      <c r="H70" s="35"/>
      <c r="I70" s="35"/>
      <c r="J70" s="31">
        <v>0</v>
      </c>
    </row>
    <row r="71" spans="1:10" x14ac:dyDescent="0.25">
      <c r="A71" s="18" t="s">
        <v>292</v>
      </c>
      <c r="B71" s="18" t="s">
        <v>298</v>
      </c>
      <c r="C71" s="18" t="s">
        <v>272</v>
      </c>
      <c r="D71" s="103" t="s">
        <v>139</v>
      </c>
      <c r="E71" s="25"/>
      <c r="F71" s="103" t="s">
        <v>140</v>
      </c>
      <c r="G71" s="27"/>
      <c r="H71" s="27"/>
      <c r="I71" s="27"/>
      <c r="J71" s="104">
        <v>1</v>
      </c>
    </row>
    <row r="72" spans="1:10" x14ac:dyDescent="0.25">
      <c r="A72" s="18" t="s">
        <v>292</v>
      </c>
      <c r="B72" s="18" t="s">
        <v>298</v>
      </c>
      <c r="C72" s="18" t="s">
        <v>294</v>
      </c>
      <c r="D72" s="103" t="s">
        <v>141</v>
      </c>
      <c r="E72" s="25"/>
      <c r="F72" s="103" t="s">
        <v>142</v>
      </c>
      <c r="G72" s="27"/>
      <c r="H72" s="27"/>
      <c r="I72" s="27"/>
      <c r="J72" s="104">
        <v>1</v>
      </c>
    </row>
    <row r="73" spans="1:10" x14ac:dyDescent="0.25">
      <c r="A73" s="18" t="s">
        <v>292</v>
      </c>
      <c r="B73" s="18" t="s">
        <v>298</v>
      </c>
      <c r="C73" s="18" t="s">
        <v>295</v>
      </c>
      <c r="D73" s="103" t="s">
        <v>143</v>
      </c>
      <c r="E73" s="25"/>
      <c r="F73" s="103" t="s">
        <v>144</v>
      </c>
      <c r="G73" s="27"/>
      <c r="H73" s="27"/>
      <c r="I73" s="27"/>
      <c r="J73" s="104">
        <v>1</v>
      </c>
    </row>
    <row r="74" spans="1:10" ht="15.75" thickBot="1" x14ac:dyDescent="0.3">
      <c r="A74" s="18" t="s">
        <v>292</v>
      </c>
      <c r="B74" s="18" t="s">
        <v>298</v>
      </c>
      <c r="C74" s="18" t="s">
        <v>275</v>
      </c>
      <c r="D74" s="103" t="s">
        <v>145</v>
      </c>
      <c r="E74" s="25"/>
      <c r="F74" s="103" t="s">
        <v>146</v>
      </c>
      <c r="G74" s="27"/>
      <c r="H74" s="27"/>
      <c r="I74" s="27"/>
      <c r="J74" s="104">
        <v>1</v>
      </c>
    </row>
    <row r="75" spans="1:10" s="16" customFormat="1" ht="15.75" thickBot="1" x14ac:dyDescent="0.3">
      <c r="A75" s="18" t="s">
        <v>292</v>
      </c>
      <c r="B75" s="18" t="s">
        <v>262</v>
      </c>
      <c r="C75" s="18" t="s">
        <v>253</v>
      </c>
      <c r="D75" s="123" t="s">
        <v>147</v>
      </c>
      <c r="E75" s="124"/>
      <c r="F75" s="125" t="s">
        <v>138</v>
      </c>
      <c r="G75" s="124"/>
      <c r="H75" s="124"/>
      <c r="I75" s="124"/>
      <c r="J75" s="31">
        <v>0</v>
      </c>
    </row>
  </sheetData>
  <mergeCells count="1">
    <mergeCell ref="D53:I53"/>
  </mergeCells>
  <conditionalFormatting sqref="J19:J22 J28:J31 J24:J26 J8:J11 J38:J47 J56:J59 J61:J64 J66:J69 J71:J74">
    <cfRule type="cellIs" priority="52" operator="notEqual">
      <formula>1</formula>
    </cfRule>
    <cfRule type="cellIs" dxfId="30" priority="53" operator="notEqual">
      <formula>1</formula>
    </cfRule>
  </conditionalFormatting>
  <conditionalFormatting sqref="J19:J22 J28:J31 J24:J26 J8:J11 J38:J47 J56:J59 J61:J64 J66:J69 J71:J74">
    <cfRule type="cellIs" dxfId="29" priority="51" operator="notEqual">
      <formula>1</formula>
    </cfRule>
  </conditionalFormatting>
  <conditionalFormatting sqref="J17">
    <cfRule type="cellIs" dxfId="28" priority="31" operator="notEqual">
      <formula>1</formula>
    </cfRule>
  </conditionalFormatting>
  <conditionalFormatting sqref="J6">
    <cfRule type="cellIs" dxfId="27" priority="8" operator="notEqual">
      <formula>1</formula>
    </cfRule>
  </conditionalFormatting>
  <conditionalFormatting sqref="J36">
    <cfRule type="cellIs" dxfId="26" priority="7" operator="notEqual">
      <formula>1</formula>
    </cfRule>
  </conditionalFormatting>
  <conditionalFormatting sqref="J54">
    <cfRule type="cellIs" dxfId="25" priority="6" operator="notEqual">
      <formula>1</formula>
    </cfRule>
  </conditionalFormatting>
  <conditionalFormatting sqref="J27">
    <cfRule type="cellIs" dxfId="24" priority="1" operator="notEqual">
      <formula>1</formula>
    </cfRule>
  </conditionalFormatting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55" zoomScaleNormal="55" workbookViewId="0">
      <selection activeCell="K47" sqref="K47"/>
    </sheetView>
  </sheetViews>
  <sheetFormatPr defaultColWidth="12.7109375" defaultRowHeight="15" x14ac:dyDescent="0.25"/>
  <cols>
    <col min="1" max="1" width="4" style="16" customWidth="1"/>
    <col min="2" max="2" width="40.28515625" style="12" customWidth="1"/>
    <col min="3" max="3" width="23.7109375" style="2" customWidth="1"/>
    <col min="4" max="4" width="38.140625" customWidth="1"/>
    <col min="5" max="6" width="3.5703125" style="2" customWidth="1"/>
    <col min="7" max="7" width="25.85546875" customWidth="1"/>
    <col min="8" max="8" width="33.5703125" customWidth="1"/>
    <col min="9" max="9" width="42.7109375" style="4" customWidth="1"/>
    <col min="10" max="10" width="18.5703125" style="2" customWidth="1"/>
    <col min="11" max="11" width="25.28515625" style="2" customWidth="1"/>
    <col min="12" max="14" width="23.7109375" customWidth="1"/>
    <col min="15" max="16" width="4.28515625" style="16" customWidth="1"/>
    <col min="17" max="17" width="23.7109375" customWidth="1"/>
    <col min="18" max="18" width="3.7109375" customWidth="1"/>
    <col min="19" max="19" width="16.28515625" customWidth="1"/>
    <col min="20" max="20" width="22" customWidth="1"/>
  </cols>
  <sheetData>
    <row r="1" spans="1:20" s="16" customFormat="1" ht="32.450000000000003" customHeight="1" x14ac:dyDescent="0.25">
      <c r="A1" s="53"/>
      <c r="B1" s="80" t="s">
        <v>148</v>
      </c>
      <c r="C1" s="48"/>
      <c r="D1" s="48"/>
      <c r="E1" s="48"/>
      <c r="F1" s="62"/>
      <c r="G1" s="81" t="s">
        <v>149</v>
      </c>
      <c r="H1" s="67"/>
      <c r="I1" s="67"/>
      <c r="J1" s="67"/>
      <c r="K1" s="67"/>
      <c r="L1" s="67"/>
      <c r="M1" s="67"/>
      <c r="N1" s="67"/>
      <c r="O1" s="67"/>
      <c r="P1" s="73"/>
      <c r="Q1" s="82" t="s">
        <v>150</v>
      </c>
      <c r="R1" s="75"/>
      <c r="S1" s="78"/>
      <c r="T1" s="78"/>
    </row>
    <row r="2" spans="1:20" s="10" customFormat="1" ht="79.150000000000006" customHeight="1" x14ac:dyDescent="0.3">
      <c r="A2" s="53"/>
      <c r="B2" s="5" t="s">
        <v>151</v>
      </c>
      <c r="C2" s="5" t="s">
        <v>152</v>
      </c>
      <c r="D2" s="19"/>
      <c r="E2" s="49"/>
      <c r="F2" s="63"/>
      <c r="G2" s="129" t="s">
        <v>153</v>
      </c>
      <c r="H2" s="129" t="s">
        <v>154</v>
      </c>
      <c r="J2" s="130"/>
      <c r="K2" s="131" t="s">
        <v>155</v>
      </c>
      <c r="N2" s="5"/>
      <c r="O2" s="63"/>
      <c r="P2" s="73"/>
      <c r="Q2" s="73"/>
      <c r="R2" s="75"/>
      <c r="S2" s="78"/>
      <c r="T2" s="98"/>
    </row>
    <row r="3" spans="1:20" s="1" customFormat="1" ht="51" customHeight="1" x14ac:dyDescent="0.25">
      <c r="A3" s="53"/>
      <c r="B3" s="95" t="s">
        <v>156</v>
      </c>
      <c r="C3" s="94">
        <v>3</v>
      </c>
      <c r="D3" s="17"/>
      <c r="E3" s="49"/>
      <c r="F3" s="63"/>
      <c r="G3" s="47">
        <v>1</v>
      </c>
      <c r="H3" s="47">
        <v>0.2</v>
      </c>
      <c r="I3" s="17"/>
      <c r="J3" s="17"/>
      <c r="K3" s="128">
        <f>G3*H3</f>
        <v>0.2</v>
      </c>
      <c r="L3" s="17"/>
      <c r="M3" s="17"/>
      <c r="N3" s="17"/>
      <c r="O3" s="69"/>
      <c r="P3" s="73"/>
      <c r="Q3" s="73"/>
      <c r="R3" s="75"/>
      <c r="S3" s="78"/>
      <c r="T3" s="99"/>
    </row>
    <row r="4" spans="1:20" ht="56.45" customHeight="1" x14ac:dyDescent="0.25">
      <c r="A4" s="53"/>
      <c r="B4" s="19" t="s">
        <v>157</v>
      </c>
      <c r="C4" s="93" t="s">
        <v>158</v>
      </c>
      <c r="D4" s="72" t="s">
        <v>159</v>
      </c>
      <c r="E4" s="49"/>
      <c r="F4" s="63"/>
      <c r="G4" s="5" t="s">
        <v>160</v>
      </c>
      <c r="H4" s="19" t="s">
        <v>161</v>
      </c>
      <c r="I4" s="5" t="s">
        <v>162</v>
      </c>
      <c r="J4" s="5" t="s">
        <v>163</v>
      </c>
      <c r="K4" s="5" t="s">
        <v>164</v>
      </c>
      <c r="L4" s="23" t="s">
        <v>165</v>
      </c>
      <c r="M4" s="23" t="s">
        <v>166</v>
      </c>
      <c r="N4" s="24" t="s">
        <v>167</v>
      </c>
      <c r="O4" s="70"/>
      <c r="P4" s="75"/>
      <c r="Q4" s="5" t="s">
        <v>168</v>
      </c>
      <c r="R4" s="75"/>
      <c r="S4" s="5" t="s">
        <v>169</v>
      </c>
      <c r="T4" s="5" t="s">
        <v>170</v>
      </c>
    </row>
    <row r="5" spans="1:20" ht="29.45" customHeight="1" x14ac:dyDescent="0.25">
      <c r="A5" s="53"/>
      <c r="B5" s="55" t="s">
        <v>171</v>
      </c>
      <c r="C5" s="56">
        <f>(97+101+124)</f>
        <v>322</v>
      </c>
      <c r="D5" s="12"/>
      <c r="E5" s="50"/>
      <c r="F5" s="64"/>
      <c r="G5" s="13" t="s">
        <v>172</v>
      </c>
      <c r="H5" s="134" t="s">
        <v>173</v>
      </c>
      <c r="I5" s="7" t="s">
        <v>174</v>
      </c>
      <c r="J5" s="6" t="s">
        <v>175</v>
      </c>
      <c r="K5" s="22">
        <f>C5/$C$3*$K$3</f>
        <v>21.466666666666669</v>
      </c>
      <c r="L5" s="85">
        <f t="shared" ref="L5:N25" si="0">$K5/L$33</f>
        <v>1.30294952163139E-8</v>
      </c>
      <c r="M5" s="85">
        <f t="shared" si="0"/>
        <v>5.1886693641301812E-11</v>
      </c>
      <c r="N5" s="85">
        <f t="shared" si="0"/>
        <v>3.6616290837967231E-7</v>
      </c>
      <c r="O5" s="65"/>
      <c r="P5" s="21"/>
      <c r="Q5" s="21">
        <v>1</v>
      </c>
      <c r="R5" s="75"/>
      <c r="S5" s="6" t="s">
        <v>175</v>
      </c>
      <c r="T5" s="96">
        <f>K5*Q5</f>
        <v>21.466666666666669</v>
      </c>
    </row>
    <row r="6" spans="1:20" ht="13.15" customHeight="1" x14ac:dyDescent="0.25">
      <c r="A6" s="53"/>
      <c r="B6" s="57" t="s">
        <v>176</v>
      </c>
      <c r="C6" s="58">
        <v>0</v>
      </c>
      <c r="D6" s="12"/>
      <c r="E6" s="51"/>
      <c r="F6" s="65"/>
      <c r="G6" s="13" t="s">
        <v>172</v>
      </c>
      <c r="H6" s="135"/>
      <c r="I6" s="11" t="s">
        <v>176</v>
      </c>
      <c r="J6" s="6" t="s">
        <v>177</v>
      </c>
      <c r="K6" s="22">
        <f t="shared" ref="K6:K25" si="1">C6/$C$3*$K$3</f>
        <v>0</v>
      </c>
      <c r="L6" s="85">
        <f t="shared" si="0"/>
        <v>0</v>
      </c>
      <c r="M6" s="85">
        <f t="shared" si="0"/>
        <v>0</v>
      </c>
      <c r="N6" s="85">
        <f t="shared" si="0"/>
        <v>0</v>
      </c>
      <c r="O6" s="65"/>
      <c r="P6" s="21"/>
      <c r="Q6" s="21">
        <v>1</v>
      </c>
      <c r="R6" s="75"/>
      <c r="S6" s="6" t="s">
        <v>177</v>
      </c>
      <c r="T6" s="96">
        <f t="shared" ref="T6:T25" si="2">K6*Q6</f>
        <v>0</v>
      </c>
    </row>
    <row r="7" spans="1:20" ht="13.15" customHeight="1" x14ac:dyDescent="0.25">
      <c r="A7" s="53"/>
      <c r="B7" s="57" t="s">
        <v>176</v>
      </c>
      <c r="C7" s="58">
        <v>0</v>
      </c>
      <c r="D7" s="12"/>
      <c r="E7" s="51"/>
      <c r="F7" s="65"/>
      <c r="G7" s="13" t="s">
        <v>172</v>
      </c>
      <c r="H7" s="135"/>
      <c r="I7" s="11" t="s">
        <v>176</v>
      </c>
      <c r="J7" s="6" t="s">
        <v>178</v>
      </c>
      <c r="K7" s="22">
        <f t="shared" si="1"/>
        <v>0</v>
      </c>
      <c r="L7" s="85">
        <f t="shared" si="0"/>
        <v>0</v>
      </c>
      <c r="M7" s="85">
        <f t="shared" si="0"/>
        <v>0</v>
      </c>
      <c r="N7" s="85">
        <f t="shared" si="0"/>
        <v>0</v>
      </c>
      <c r="O7" s="65"/>
      <c r="P7" s="21"/>
      <c r="Q7" s="21">
        <v>1</v>
      </c>
      <c r="R7" s="75"/>
      <c r="S7" s="6" t="s">
        <v>178</v>
      </c>
      <c r="T7" s="96">
        <f t="shared" si="2"/>
        <v>0</v>
      </c>
    </row>
    <row r="8" spans="1:20" ht="26.45" customHeight="1" x14ac:dyDescent="0.25">
      <c r="A8" s="53"/>
      <c r="B8" s="55" t="s">
        <v>179</v>
      </c>
      <c r="C8" s="56">
        <f>(573+510+506)</f>
        <v>1589</v>
      </c>
      <c r="D8" s="12"/>
      <c r="E8" s="50"/>
      <c r="F8" s="64"/>
      <c r="G8" s="13" t="s">
        <v>172</v>
      </c>
      <c r="H8" s="135"/>
      <c r="I8" s="7" t="s">
        <v>180</v>
      </c>
      <c r="J8" s="6" t="s">
        <v>181</v>
      </c>
      <c r="K8" s="22">
        <f t="shared" si="1"/>
        <v>105.93333333333334</v>
      </c>
      <c r="L8" s="85">
        <f t="shared" si="0"/>
        <v>6.4297726393549027E-8</v>
      </c>
      <c r="M8" s="85">
        <f t="shared" si="0"/>
        <v>2.5604955340381547E-10</v>
      </c>
      <c r="N8" s="85">
        <f t="shared" si="0"/>
        <v>1.8069343522214264E-6</v>
      </c>
      <c r="O8" s="65"/>
      <c r="P8" s="21"/>
      <c r="Q8" s="21">
        <v>1</v>
      </c>
      <c r="R8" s="75"/>
      <c r="S8" s="6" t="s">
        <v>181</v>
      </c>
      <c r="T8" s="96">
        <f t="shared" si="2"/>
        <v>105.93333333333334</v>
      </c>
    </row>
    <row r="9" spans="1:20" ht="13.15" customHeight="1" x14ac:dyDescent="0.25">
      <c r="A9" s="53"/>
      <c r="B9" s="57" t="s">
        <v>176</v>
      </c>
      <c r="C9" s="58">
        <v>0</v>
      </c>
      <c r="D9" s="12"/>
      <c r="E9" s="51"/>
      <c r="F9" s="65"/>
      <c r="G9" s="13" t="s">
        <v>172</v>
      </c>
      <c r="H9" s="136"/>
      <c r="I9" s="11" t="s">
        <v>176</v>
      </c>
      <c r="J9" s="6" t="s">
        <v>182</v>
      </c>
      <c r="K9" s="22">
        <f t="shared" si="1"/>
        <v>0</v>
      </c>
      <c r="L9" s="85">
        <f t="shared" si="0"/>
        <v>0</v>
      </c>
      <c r="M9" s="85">
        <f t="shared" si="0"/>
        <v>0</v>
      </c>
      <c r="N9" s="85">
        <f t="shared" si="0"/>
        <v>0</v>
      </c>
      <c r="O9" s="65"/>
      <c r="P9" s="21"/>
      <c r="Q9" s="21">
        <v>1</v>
      </c>
      <c r="R9" s="75"/>
      <c r="S9" s="6" t="s">
        <v>182</v>
      </c>
      <c r="T9" s="96">
        <f t="shared" si="2"/>
        <v>0</v>
      </c>
    </row>
    <row r="10" spans="1:20" ht="40.9" customHeight="1" x14ac:dyDescent="0.25">
      <c r="A10" s="53"/>
      <c r="B10" s="55" t="s">
        <v>183</v>
      </c>
      <c r="C10" s="56">
        <f xml:space="preserve"> (1207+1155+1211)</f>
        <v>3573</v>
      </c>
      <c r="D10" s="12"/>
      <c r="E10" s="50"/>
      <c r="F10" s="64"/>
      <c r="G10" s="13" t="s">
        <v>172</v>
      </c>
      <c r="H10" s="137" t="s">
        <v>184</v>
      </c>
      <c r="I10" s="8" t="s">
        <v>185</v>
      </c>
      <c r="J10" s="6" t="s">
        <v>186</v>
      </c>
      <c r="K10" s="22">
        <f t="shared" si="1"/>
        <v>238.20000000000002</v>
      </c>
      <c r="L10" s="85">
        <f t="shared" si="0"/>
        <v>1.4457883977605456E-7</v>
      </c>
      <c r="M10" s="85">
        <f t="shared" si="0"/>
        <v>5.7574893285829623E-10</v>
      </c>
      <c r="N10" s="85">
        <f t="shared" si="0"/>
        <v>4.0630437007471089E-6</v>
      </c>
      <c r="O10" s="65"/>
      <c r="P10" s="21"/>
      <c r="Q10" s="21">
        <v>1</v>
      </c>
      <c r="R10" s="75"/>
      <c r="S10" s="6" t="s">
        <v>186</v>
      </c>
      <c r="T10" s="96">
        <f t="shared" si="2"/>
        <v>238.20000000000002</v>
      </c>
    </row>
    <row r="11" spans="1:20" ht="39.6" customHeight="1" x14ac:dyDescent="0.25">
      <c r="A11" s="53"/>
      <c r="B11" s="55" t="s">
        <v>187</v>
      </c>
      <c r="C11" s="56">
        <v>0</v>
      </c>
      <c r="D11" s="12" t="s">
        <v>188</v>
      </c>
      <c r="E11" s="50"/>
      <c r="F11" s="64"/>
      <c r="G11" s="13" t="s">
        <v>172</v>
      </c>
      <c r="H11" s="138"/>
      <c r="I11" s="7" t="s">
        <v>189</v>
      </c>
      <c r="J11" s="6" t="s">
        <v>190</v>
      </c>
      <c r="K11" s="22">
        <f t="shared" si="1"/>
        <v>0</v>
      </c>
      <c r="L11" s="85">
        <f t="shared" si="0"/>
        <v>0</v>
      </c>
      <c r="M11" s="85">
        <f t="shared" si="0"/>
        <v>0</v>
      </c>
      <c r="N11" s="85">
        <f t="shared" si="0"/>
        <v>0</v>
      </c>
      <c r="O11" s="65"/>
      <c r="P11" s="21"/>
      <c r="Q11" s="21">
        <v>1</v>
      </c>
      <c r="R11" s="75"/>
      <c r="S11" s="6" t="s">
        <v>190</v>
      </c>
      <c r="T11" s="96">
        <f t="shared" si="2"/>
        <v>0</v>
      </c>
    </row>
    <row r="12" spans="1:20" ht="13.15" customHeight="1" x14ac:dyDescent="0.25">
      <c r="A12" s="53"/>
      <c r="B12" s="57" t="s">
        <v>176</v>
      </c>
      <c r="C12" s="58">
        <v>0</v>
      </c>
      <c r="D12" s="12"/>
      <c r="E12" s="51"/>
      <c r="F12" s="65"/>
      <c r="G12" s="13" t="s">
        <v>172</v>
      </c>
      <c r="H12" s="138"/>
      <c r="I12" s="11" t="s">
        <v>176</v>
      </c>
      <c r="J12" s="6" t="s">
        <v>191</v>
      </c>
      <c r="K12" s="22">
        <f t="shared" si="1"/>
        <v>0</v>
      </c>
      <c r="L12" s="85">
        <f t="shared" si="0"/>
        <v>0</v>
      </c>
      <c r="M12" s="85">
        <f t="shared" si="0"/>
        <v>0</v>
      </c>
      <c r="N12" s="85">
        <f t="shared" si="0"/>
        <v>0</v>
      </c>
      <c r="O12" s="65"/>
      <c r="P12" s="21"/>
      <c r="Q12" s="21">
        <v>1</v>
      </c>
      <c r="R12" s="75"/>
      <c r="S12" s="6" t="s">
        <v>191</v>
      </c>
      <c r="T12" s="96">
        <f t="shared" si="2"/>
        <v>0</v>
      </c>
    </row>
    <row r="13" spans="1:20" ht="13.15" customHeight="1" x14ac:dyDescent="0.25">
      <c r="A13" s="53"/>
      <c r="B13" s="57" t="s">
        <v>176</v>
      </c>
      <c r="C13" s="58">
        <v>0</v>
      </c>
      <c r="D13" s="12"/>
      <c r="E13" s="51"/>
      <c r="F13" s="65"/>
      <c r="G13" s="13" t="s">
        <v>172</v>
      </c>
      <c r="H13" s="138"/>
      <c r="I13" s="11" t="s">
        <v>176</v>
      </c>
      <c r="J13" s="6" t="s">
        <v>192</v>
      </c>
      <c r="K13" s="22">
        <f t="shared" si="1"/>
        <v>0</v>
      </c>
      <c r="L13" s="85">
        <f t="shared" si="0"/>
        <v>0</v>
      </c>
      <c r="M13" s="85">
        <f t="shared" si="0"/>
        <v>0</v>
      </c>
      <c r="N13" s="85">
        <f t="shared" si="0"/>
        <v>0</v>
      </c>
      <c r="O13" s="65"/>
      <c r="P13" s="21"/>
      <c r="Q13" s="21">
        <v>1</v>
      </c>
      <c r="R13" s="75"/>
      <c r="S13" s="6" t="s">
        <v>192</v>
      </c>
      <c r="T13" s="96">
        <f t="shared" si="2"/>
        <v>0</v>
      </c>
    </row>
    <row r="14" spans="1:20" ht="13.15" customHeight="1" x14ac:dyDescent="0.25">
      <c r="A14" s="53"/>
      <c r="B14" s="57" t="s">
        <v>176</v>
      </c>
      <c r="C14" s="58">
        <v>0</v>
      </c>
      <c r="D14" s="12"/>
      <c r="E14" s="51"/>
      <c r="F14" s="65"/>
      <c r="G14" s="13" t="s">
        <v>172</v>
      </c>
      <c r="H14" s="139"/>
      <c r="I14" s="11" t="s">
        <v>176</v>
      </c>
      <c r="J14" s="6" t="s">
        <v>193</v>
      </c>
      <c r="K14" s="22">
        <f t="shared" si="1"/>
        <v>0</v>
      </c>
      <c r="L14" s="85">
        <f t="shared" si="0"/>
        <v>0</v>
      </c>
      <c r="M14" s="85">
        <f t="shared" si="0"/>
        <v>0</v>
      </c>
      <c r="N14" s="85">
        <f t="shared" si="0"/>
        <v>0</v>
      </c>
      <c r="O14" s="65"/>
      <c r="P14" s="21"/>
      <c r="Q14" s="21">
        <v>1</v>
      </c>
      <c r="R14" s="75"/>
      <c r="S14" s="6" t="s">
        <v>193</v>
      </c>
      <c r="T14" s="96">
        <f t="shared" si="2"/>
        <v>0</v>
      </c>
    </row>
    <row r="15" spans="1:20" s="12" customFormat="1" ht="27" customHeight="1" x14ac:dyDescent="0.25">
      <c r="A15" s="53"/>
      <c r="B15" s="55" t="s">
        <v>194</v>
      </c>
      <c r="C15" s="56">
        <f>(97+108+104)</f>
        <v>309</v>
      </c>
      <c r="E15" s="50"/>
      <c r="F15" s="64"/>
      <c r="G15" s="13" t="s">
        <v>172</v>
      </c>
      <c r="H15" s="140" t="s">
        <v>195</v>
      </c>
      <c r="I15" s="7" t="s">
        <v>196</v>
      </c>
      <c r="J15" s="6" t="s">
        <v>197</v>
      </c>
      <c r="K15" s="22">
        <f t="shared" si="1"/>
        <v>20.6</v>
      </c>
      <c r="L15" s="85">
        <f t="shared" si="0"/>
        <v>1.250345969515837E-8</v>
      </c>
      <c r="M15" s="85">
        <f t="shared" si="0"/>
        <v>4.9791889239634348E-11</v>
      </c>
      <c r="N15" s="85">
        <f t="shared" si="0"/>
        <v>3.5137993381776005E-7</v>
      </c>
      <c r="O15" s="65"/>
      <c r="P15" s="21"/>
      <c r="Q15" s="21">
        <v>1</v>
      </c>
      <c r="R15" s="75"/>
      <c r="S15" s="6" t="s">
        <v>197</v>
      </c>
      <c r="T15" s="96">
        <f t="shared" si="2"/>
        <v>20.6</v>
      </c>
    </row>
    <row r="16" spans="1:20" ht="37.9" customHeight="1" x14ac:dyDescent="0.25">
      <c r="A16" s="53"/>
      <c r="B16" s="55" t="s">
        <v>198</v>
      </c>
      <c r="C16" s="56">
        <v>0</v>
      </c>
      <c r="D16" s="12" t="s">
        <v>199</v>
      </c>
      <c r="E16" s="50"/>
      <c r="F16" s="64"/>
      <c r="G16" s="13" t="s">
        <v>172</v>
      </c>
      <c r="H16" s="141"/>
      <c r="I16" s="8" t="s">
        <v>200</v>
      </c>
      <c r="J16" s="6" t="s">
        <v>201</v>
      </c>
      <c r="K16" s="22">
        <f t="shared" si="1"/>
        <v>0</v>
      </c>
      <c r="L16" s="85">
        <f t="shared" si="0"/>
        <v>0</v>
      </c>
      <c r="M16" s="85">
        <f t="shared" si="0"/>
        <v>0</v>
      </c>
      <c r="N16" s="85">
        <f t="shared" si="0"/>
        <v>0</v>
      </c>
      <c r="O16" s="65"/>
      <c r="P16" s="21"/>
      <c r="Q16" s="21">
        <v>1</v>
      </c>
      <c r="R16" s="75"/>
      <c r="S16" s="6" t="s">
        <v>201</v>
      </c>
      <c r="T16" s="96">
        <f t="shared" si="2"/>
        <v>0</v>
      </c>
    </row>
    <row r="17" spans="1:20" ht="39.6" customHeight="1" x14ac:dyDescent="0.25">
      <c r="A17" s="53"/>
      <c r="B17" s="55" t="s">
        <v>202</v>
      </c>
      <c r="C17" s="56">
        <v>0</v>
      </c>
      <c r="D17" s="12"/>
      <c r="E17" s="50"/>
      <c r="F17" s="64"/>
      <c r="G17" s="13" t="s">
        <v>172</v>
      </c>
      <c r="H17" s="141"/>
      <c r="I17" s="7" t="s">
        <v>203</v>
      </c>
      <c r="J17" s="6" t="s">
        <v>204</v>
      </c>
      <c r="K17" s="22">
        <f t="shared" si="1"/>
        <v>0</v>
      </c>
      <c r="L17" s="85">
        <f t="shared" si="0"/>
        <v>0</v>
      </c>
      <c r="M17" s="85">
        <f t="shared" si="0"/>
        <v>0</v>
      </c>
      <c r="N17" s="85">
        <f t="shared" si="0"/>
        <v>0</v>
      </c>
      <c r="O17" s="65"/>
      <c r="P17" s="21"/>
      <c r="Q17" s="21">
        <v>1</v>
      </c>
      <c r="R17" s="75"/>
      <c r="S17" s="6" t="s">
        <v>204</v>
      </c>
      <c r="T17" s="96">
        <f t="shared" si="2"/>
        <v>0</v>
      </c>
    </row>
    <row r="18" spans="1:20" ht="13.15" customHeight="1" x14ac:dyDescent="0.25">
      <c r="A18" s="53"/>
      <c r="B18" s="57" t="s">
        <v>176</v>
      </c>
      <c r="C18" s="58">
        <v>0</v>
      </c>
      <c r="D18" s="12"/>
      <c r="E18" s="51"/>
      <c r="F18" s="65"/>
      <c r="G18" s="13" t="s">
        <v>172</v>
      </c>
      <c r="H18" s="141"/>
      <c r="I18" s="11" t="s">
        <v>176</v>
      </c>
      <c r="J18" s="6" t="s">
        <v>205</v>
      </c>
      <c r="K18" s="22">
        <f t="shared" si="1"/>
        <v>0</v>
      </c>
      <c r="L18" s="85">
        <f t="shared" si="0"/>
        <v>0</v>
      </c>
      <c r="M18" s="85">
        <f t="shared" si="0"/>
        <v>0</v>
      </c>
      <c r="N18" s="85">
        <f t="shared" si="0"/>
        <v>0</v>
      </c>
      <c r="O18" s="65"/>
      <c r="P18" s="21"/>
      <c r="Q18" s="21">
        <v>1</v>
      </c>
      <c r="R18" s="75"/>
      <c r="S18" s="6" t="s">
        <v>205</v>
      </c>
      <c r="T18" s="96">
        <f t="shared" si="2"/>
        <v>0</v>
      </c>
    </row>
    <row r="19" spans="1:20" ht="13.15" customHeight="1" x14ac:dyDescent="0.25">
      <c r="A19" s="53"/>
      <c r="B19" s="57" t="s">
        <v>176</v>
      </c>
      <c r="C19" s="58">
        <v>0</v>
      </c>
      <c r="D19" s="12"/>
      <c r="E19" s="51"/>
      <c r="F19" s="65"/>
      <c r="G19" s="13" t="s">
        <v>172</v>
      </c>
      <c r="H19" s="142"/>
      <c r="I19" s="11" t="s">
        <v>176</v>
      </c>
      <c r="J19" s="6" t="s">
        <v>206</v>
      </c>
      <c r="K19" s="22">
        <f t="shared" si="1"/>
        <v>0</v>
      </c>
      <c r="L19" s="85">
        <f t="shared" si="0"/>
        <v>0</v>
      </c>
      <c r="M19" s="85">
        <f t="shared" si="0"/>
        <v>0</v>
      </c>
      <c r="N19" s="85">
        <f t="shared" si="0"/>
        <v>0</v>
      </c>
      <c r="O19" s="65"/>
      <c r="P19" s="21"/>
      <c r="Q19" s="21">
        <v>1</v>
      </c>
      <c r="R19" s="75"/>
      <c r="S19" s="6" t="s">
        <v>206</v>
      </c>
      <c r="T19" s="96">
        <f t="shared" si="2"/>
        <v>0</v>
      </c>
    </row>
    <row r="20" spans="1:20" ht="33" customHeight="1" x14ac:dyDescent="0.25">
      <c r="A20" s="53"/>
      <c r="B20" s="55" t="s">
        <v>187</v>
      </c>
      <c r="C20" s="56">
        <v>0</v>
      </c>
      <c r="D20" s="12" t="s">
        <v>207</v>
      </c>
      <c r="E20" s="50"/>
      <c r="F20" s="64"/>
      <c r="G20" s="13" t="s">
        <v>172</v>
      </c>
      <c r="H20" s="143" t="s">
        <v>208</v>
      </c>
      <c r="I20" s="7" t="s">
        <v>209</v>
      </c>
      <c r="J20" s="6" t="s">
        <v>210</v>
      </c>
      <c r="K20" s="22">
        <f t="shared" si="1"/>
        <v>0</v>
      </c>
      <c r="L20" s="85">
        <f t="shared" si="0"/>
        <v>0</v>
      </c>
      <c r="M20" s="85">
        <f t="shared" si="0"/>
        <v>0</v>
      </c>
      <c r="N20" s="85">
        <f t="shared" si="0"/>
        <v>0</v>
      </c>
      <c r="O20" s="65"/>
      <c r="P20" s="21"/>
      <c r="Q20" s="21">
        <v>1</v>
      </c>
      <c r="R20" s="75"/>
      <c r="S20" s="6" t="s">
        <v>210</v>
      </c>
      <c r="T20" s="96">
        <f t="shared" si="2"/>
        <v>0</v>
      </c>
    </row>
    <row r="21" spans="1:20" ht="40.15" customHeight="1" x14ac:dyDescent="0.25">
      <c r="A21" s="53"/>
      <c r="B21" s="55" t="s">
        <v>211</v>
      </c>
      <c r="C21" s="56">
        <f>(14+30+31)</f>
        <v>75</v>
      </c>
      <c r="D21" s="12" t="s">
        <v>212</v>
      </c>
      <c r="E21" s="50"/>
      <c r="F21" s="64"/>
      <c r="G21" s="13" t="s">
        <v>172</v>
      </c>
      <c r="H21" s="144"/>
      <c r="I21" s="7" t="s">
        <v>213</v>
      </c>
      <c r="J21" s="6" t="s">
        <v>214</v>
      </c>
      <c r="K21" s="22">
        <f t="shared" si="1"/>
        <v>5</v>
      </c>
      <c r="L21" s="85">
        <f t="shared" si="0"/>
        <v>3.0348203143588274E-9</v>
      </c>
      <c r="M21" s="85">
        <f t="shared" si="0"/>
        <v>1.2085410009619986E-11</v>
      </c>
      <c r="N21" s="85">
        <f t="shared" si="0"/>
        <v>8.5286391703339819E-8</v>
      </c>
      <c r="O21" s="65"/>
      <c r="P21" s="21"/>
      <c r="Q21" s="21">
        <v>1</v>
      </c>
      <c r="R21" s="75"/>
      <c r="S21" s="6" t="s">
        <v>214</v>
      </c>
      <c r="T21" s="96">
        <f t="shared" si="2"/>
        <v>5</v>
      </c>
    </row>
    <row r="22" spans="1:20" ht="39.6" customHeight="1" x14ac:dyDescent="0.25">
      <c r="A22" s="53"/>
      <c r="B22" s="55" t="s">
        <v>187</v>
      </c>
      <c r="C22" s="56">
        <v>0</v>
      </c>
      <c r="D22" s="12" t="s">
        <v>215</v>
      </c>
      <c r="E22" s="50"/>
      <c r="F22" s="64"/>
      <c r="G22" s="13" t="s">
        <v>172</v>
      </c>
      <c r="H22" s="144"/>
      <c r="I22" s="7" t="s">
        <v>216</v>
      </c>
      <c r="J22" s="6" t="s">
        <v>217</v>
      </c>
      <c r="K22" s="22">
        <f t="shared" si="1"/>
        <v>0</v>
      </c>
      <c r="L22" s="85">
        <f t="shared" si="0"/>
        <v>0</v>
      </c>
      <c r="M22" s="85">
        <f t="shared" si="0"/>
        <v>0</v>
      </c>
      <c r="N22" s="85">
        <f t="shared" si="0"/>
        <v>0</v>
      </c>
      <c r="O22" s="65"/>
      <c r="P22" s="21"/>
      <c r="Q22" s="21">
        <v>1</v>
      </c>
      <c r="R22" s="75"/>
      <c r="S22" s="6" t="s">
        <v>217</v>
      </c>
      <c r="T22" s="96">
        <f t="shared" si="2"/>
        <v>0</v>
      </c>
    </row>
    <row r="23" spans="1:20" ht="13.15" customHeight="1" x14ac:dyDescent="0.25">
      <c r="A23" s="53"/>
      <c r="B23" s="57" t="s">
        <v>176</v>
      </c>
      <c r="C23" s="58">
        <v>0</v>
      </c>
      <c r="D23" s="12"/>
      <c r="E23" s="51"/>
      <c r="F23" s="65"/>
      <c r="G23" s="13" t="s">
        <v>172</v>
      </c>
      <c r="H23" s="144"/>
      <c r="I23" s="11" t="s">
        <v>176</v>
      </c>
      <c r="J23" s="6" t="s">
        <v>218</v>
      </c>
      <c r="K23" s="22">
        <f t="shared" si="1"/>
        <v>0</v>
      </c>
      <c r="L23" s="85">
        <f t="shared" si="0"/>
        <v>0</v>
      </c>
      <c r="M23" s="85">
        <f t="shared" si="0"/>
        <v>0</v>
      </c>
      <c r="N23" s="85">
        <f t="shared" si="0"/>
        <v>0</v>
      </c>
      <c r="O23" s="65"/>
      <c r="P23" s="21"/>
      <c r="Q23" s="21">
        <v>1</v>
      </c>
      <c r="R23" s="75"/>
      <c r="S23" s="6" t="s">
        <v>218</v>
      </c>
      <c r="T23" s="96">
        <f t="shared" si="2"/>
        <v>0</v>
      </c>
    </row>
    <row r="24" spans="1:20" ht="13.15" customHeight="1" x14ac:dyDescent="0.25">
      <c r="A24" s="53"/>
      <c r="B24" s="57" t="s">
        <v>176</v>
      </c>
      <c r="C24" s="58">
        <v>0</v>
      </c>
      <c r="D24" s="12"/>
      <c r="E24" s="51"/>
      <c r="F24" s="65"/>
      <c r="G24" s="13" t="s">
        <v>172</v>
      </c>
      <c r="H24" s="145"/>
      <c r="I24" s="11" t="s">
        <v>176</v>
      </c>
      <c r="J24" s="6" t="s">
        <v>219</v>
      </c>
      <c r="K24" s="22">
        <f t="shared" si="1"/>
        <v>0</v>
      </c>
      <c r="L24" s="85">
        <f t="shared" si="0"/>
        <v>0</v>
      </c>
      <c r="M24" s="85">
        <f t="shared" si="0"/>
        <v>0</v>
      </c>
      <c r="N24" s="85">
        <f t="shared" si="0"/>
        <v>0</v>
      </c>
      <c r="O24" s="65"/>
      <c r="P24" s="21"/>
      <c r="Q24" s="21">
        <v>1</v>
      </c>
      <c r="R24" s="75"/>
      <c r="S24" s="6" t="s">
        <v>219</v>
      </c>
      <c r="T24" s="96">
        <f t="shared" si="2"/>
        <v>0</v>
      </c>
    </row>
    <row r="25" spans="1:20" ht="25.15" customHeight="1" x14ac:dyDescent="0.25">
      <c r="A25" s="53"/>
      <c r="B25" s="55" t="s">
        <v>220</v>
      </c>
      <c r="C25" s="56">
        <f>(81+76+100)</f>
        <v>257</v>
      </c>
      <c r="D25" s="12"/>
      <c r="E25" s="50"/>
      <c r="F25" s="64"/>
      <c r="G25" s="13" t="s">
        <v>172</v>
      </c>
      <c r="H25" s="9" t="s">
        <v>221</v>
      </c>
      <c r="I25" s="7" t="s">
        <v>222</v>
      </c>
      <c r="J25" s="6" t="s">
        <v>223</v>
      </c>
      <c r="K25" s="22">
        <f t="shared" si="1"/>
        <v>17.133333333333336</v>
      </c>
      <c r="L25" s="85">
        <f t="shared" si="0"/>
        <v>1.0399317610536251E-8</v>
      </c>
      <c r="M25" s="85">
        <f t="shared" si="0"/>
        <v>4.1412671632964492E-11</v>
      </c>
      <c r="N25" s="85">
        <f t="shared" si="0"/>
        <v>2.9224803557011115E-7</v>
      </c>
      <c r="O25" s="65"/>
      <c r="P25" s="21"/>
      <c r="Q25" s="21">
        <v>1</v>
      </c>
      <c r="R25" s="75"/>
      <c r="S25" s="6" t="s">
        <v>223</v>
      </c>
      <c r="T25" s="96">
        <f t="shared" si="2"/>
        <v>17.133333333333336</v>
      </c>
    </row>
    <row r="26" spans="1:20" s="16" customFormat="1" ht="25.15" customHeight="1" x14ac:dyDescent="0.25">
      <c r="A26" s="53"/>
      <c r="B26" s="83"/>
      <c r="C26" s="71"/>
      <c r="D26" s="12"/>
      <c r="E26" s="52"/>
      <c r="F26" s="66"/>
      <c r="I26" s="4"/>
      <c r="J26" s="2"/>
      <c r="K26" s="44"/>
      <c r="L26" s="46"/>
      <c r="M26" s="46"/>
      <c r="N26" s="46"/>
      <c r="O26" s="69"/>
      <c r="P26" s="74"/>
      <c r="Q26" s="75"/>
      <c r="R26" s="75"/>
      <c r="S26" s="76"/>
      <c r="T26" s="76"/>
    </row>
    <row r="27" spans="1:20" s="16" customFormat="1" ht="25.15" customHeight="1" x14ac:dyDescent="0.25">
      <c r="A27" s="53"/>
      <c r="B27" s="83"/>
      <c r="C27" s="71"/>
      <c r="D27" s="12"/>
      <c r="E27" s="52"/>
      <c r="F27" s="66"/>
      <c r="I27" s="4"/>
      <c r="J27" s="62"/>
      <c r="K27" s="89" t="s">
        <v>224</v>
      </c>
      <c r="L27" s="86"/>
      <c r="M27" s="86"/>
      <c r="N27" s="86"/>
      <c r="O27" s="62"/>
      <c r="P27" s="74"/>
      <c r="Q27" s="75"/>
      <c r="R27" s="75"/>
      <c r="S27" s="76"/>
      <c r="T27" s="76"/>
    </row>
    <row r="28" spans="1:20" ht="26.45" customHeight="1" x14ac:dyDescent="0.25">
      <c r="A28" s="53"/>
      <c r="B28" s="59"/>
      <c r="C28" s="60"/>
      <c r="D28" s="16"/>
      <c r="E28" s="48"/>
      <c r="F28" s="62"/>
      <c r="G28" s="16"/>
      <c r="H28" s="16"/>
      <c r="J28" s="62"/>
      <c r="K28" s="44"/>
      <c r="L28" s="23" t="s">
        <v>225</v>
      </c>
      <c r="M28" s="23" t="s">
        <v>226</v>
      </c>
      <c r="N28" s="23" t="s">
        <v>227</v>
      </c>
      <c r="O28" s="67"/>
      <c r="P28" s="73"/>
      <c r="Q28" s="75"/>
      <c r="R28" s="75"/>
      <c r="S28" s="76"/>
      <c r="T28" s="76"/>
    </row>
    <row r="29" spans="1:20" ht="15.75" x14ac:dyDescent="0.25">
      <c r="A29" s="53"/>
      <c r="B29" s="59"/>
      <c r="C29" s="56">
        <f>SUM(C5:C25)</f>
        <v>6125</v>
      </c>
      <c r="D29" s="16"/>
      <c r="E29" s="52"/>
      <c r="F29" s="66"/>
      <c r="G29" s="16"/>
      <c r="H29" s="16"/>
      <c r="I29" s="20"/>
      <c r="J29" s="81" t="s">
        <v>228</v>
      </c>
      <c r="K29" s="84">
        <f>SUM(K5:K25)</f>
        <v>408.33333333333337</v>
      </c>
      <c r="L29" s="87">
        <f>$K29/L$33</f>
        <v>2.4784365900597091E-7</v>
      </c>
      <c r="M29" s="87">
        <f>$K29/M$33</f>
        <v>9.869751507856323E-10</v>
      </c>
      <c r="N29" s="87">
        <f>$K29/N$33</f>
        <v>6.9650553224394186E-6</v>
      </c>
      <c r="O29" s="69"/>
      <c r="P29" s="74"/>
      <c r="Q29" s="75"/>
      <c r="R29" s="75"/>
      <c r="S29" s="76"/>
      <c r="T29" s="76"/>
    </row>
    <row r="30" spans="1:20" x14ac:dyDescent="0.25">
      <c r="A30" s="53"/>
      <c r="B30" s="59"/>
      <c r="C30" s="61" t="s">
        <v>229</v>
      </c>
      <c r="D30" s="16"/>
      <c r="E30" s="52"/>
      <c r="F30" s="66"/>
      <c r="G30" s="16"/>
      <c r="H30" s="16"/>
      <c r="J30" s="62"/>
      <c r="K30" s="24" t="s">
        <v>229</v>
      </c>
      <c r="L30" s="23" t="s">
        <v>230</v>
      </c>
      <c r="M30" s="23" t="s">
        <v>231</v>
      </c>
      <c r="N30" s="23" t="s">
        <v>232</v>
      </c>
      <c r="O30" s="70"/>
      <c r="P30" s="75"/>
      <c r="Q30" s="75"/>
      <c r="R30" s="75"/>
      <c r="S30" s="76"/>
      <c r="T30" s="76"/>
    </row>
    <row r="31" spans="1:20" s="16" customFormat="1" x14ac:dyDescent="0.25">
      <c r="A31" s="53"/>
      <c r="B31" s="59"/>
      <c r="C31" s="61"/>
      <c r="E31" s="52"/>
      <c r="F31" s="66"/>
      <c r="I31" s="4"/>
      <c r="J31" s="62"/>
      <c r="K31" s="24"/>
      <c r="L31" s="23"/>
      <c r="M31" s="23"/>
      <c r="N31" s="23"/>
      <c r="O31" s="70"/>
      <c r="P31" s="75"/>
      <c r="Q31" s="75"/>
      <c r="R31" s="75"/>
      <c r="S31" s="76"/>
      <c r="T31" s="76"/>
    </row>
    <row r="32" spans="1:20" s="16" customFormat="1" ht="51.75" x14ac:dyDescent="0.25">
      <c r="A32" s="53"/>
      <c r="B32" s="59"/>
      <c r="C32" s="61"/>
      <c r="E32" s="52"/>
      <c r="F32" s="66"/>
      <c r="I32" s="4"/>
      <c r="J32" s="62"/>
      <c r="K32" s="24"/>
      <c r="L32" s="5" t="s">
        <v>233</v>
      </c>
      <c r="M32" s="5" t="s">
        <v>234</v>
      </c>
      <c r="N32" s="5" t="s">
        <v>235</v>
      </c>
      <c r="O32" s="70"/>
      <c r="P32" s="75"/>
      <c r="Q32" s="75"/>
      <c r="R32" s="75"/>
      <c r="S32" s="76"/>
      <c r="T32" s="76"/>
    </row>
    <row r="33" spans="1:20" s="16" customFormat="1" x14ac:dyDescent="0.25">
      <c r="A33" s="53"/>
      <c r="B33" s="59"/>
      <c r="C33" s="61"/>
      <c r="E33" s="52"/>
      <c r="F33" s="66"/>
      <c r="I33" s="4"/>
      <c r="J33" s="62"/>
      <c r="K33" s="24"/>
      <c r="L33" s="100">
        <v>1647544000</v>
      </c>
      <c r="M33" s="100">
        <v>413722000000</v>
      </c>
      <c r="N33" s="100">
        <v>58626000</v>
      </c>
      <c r="O33" s="70"/>
      <c r="P33" s="75"/>
      <c r="Q33" s="75"/>
      <c r="R33" s="75"/>
      <c r="S33" s="76"/>
      <c r="T33" s="76"/>
    </row>
    <row r="34" spans="1:20" s="16" customFormat="1" x14ac:dyDescent="0.25">
      <c r="A34" s="53"/>
      <c r="B34" s="12"/>
      <c r="C34" s="23"/>
      <c r="E34" s="52"/>
      <c r="F34" s="66"/>
      <c r="I34" s="4"/>
      <c r="J34" s="62"/>
      <c r="K34" s="23"/>
      <c r="L34" s="23"/>
      <c r="M34" s="23"/>
      <c r="N34" s="23"/>
      <c r="O34" s="70"/>
      <c r="P34" s="75"/>
      <c r="Q34" s="75"/>
      <c r="R34" s="75"/>
      <c r="S34" s="76"/>
      <c r="T34" s="76"/>
    </row>
    <row r="35" spans="1:20" s="16" customFormat="1" x14ac:dyDescent="0.25">
      <c r="A35" s="53"/>
      <c r="B35" s="53"/>
      <c r="C35" s="54"/>
      <c r="D35" s="54"/>
      <c r="E35" s="52"/>
      <c r="F35" s="66"/>
      <c r="G35" s="67"/>
      <c r="H35" s="67"/>
      <c r="I35" s="68"/>
      <c r="J35" s="62"/>
      <c r="K35" s="70"/>
      <c r="L35" s="70"/>
      <c r="M35" s="70"/>
      <c r="N35" s="70"/>
      <c r="O35" s="70"/>
      <c r="P35" s="75"/>
      <c r="Q35" s="75"/>
      <c r="R35" s="75"/>
      <c r="S35" s="76"/>
      <c r="T35" s="76"/>
    </row>
    <row r="36" spans="1:20" s="16" customFormat="1" x14ac:dyDescent="0.25">
      <c r="B36" s="12"/>
      <c r="C36" s="2"/>
      <c r="E36" s="2"/>
      <c r="F36" s="2"/>
      <c r="I36" s="4"/>
      <c r="J36" s="75"/>
      <c r="K36" s="75"/>
      <c r="L36" s="75"/>
      <c r="M36" s="75"/>
      <c r="N36" s="75"/>
      <c r="O36" s="75"/>
      <c r="P36" s="75"/>
      <c r="Q36" s="75"/>
      <c r="R36" s="75"/>
      <c r="S36" s="76"/>
      <c r="T36" s="76"/>
    </row>
    <row r="37" spans="1:20" x14ac:dyDescent="0.25">
      <c r="D37" s="16"/>
      <c r="G37" s="16"/>
      <c r="H37" s="16"/>
      <c r="J37" s="75"/>
      <c r="K37" s="75"/>
      <c r="L37" s="16" t="s">
        <v>236</v>
      </c>
      <c r="M37" s="16" t="s">
        <v>237</v>
      </c>
      <c r="N37" s="16" t="s">
        <v>238</v>
      </c>
      <c r="O37" s="75"/>
      <c r="P37" s="75"/>
      <c r="Q37" s="75"/>
      <c r="R37" s="75"/>
      <c r="S37" s="76"/>
      <c r="T37" s="76"/>
    </row>
    <row r="38" spans="1:20" x14ac:dyDescent="0.25">
      <c r="D38" s="16"/>
      <c r="G38" s="16"/>
      <c r="H38" s="16"/>
      <c r="J38" s="75"/>
      <c r="K38" s="75"/>
      <c r="L38" s="21">
        <v>1</v>
      </c>
      <c r="M38" s="21">
        <v>1</v>
      </c>
      <c r="N38" s="21">
        <v>1</v>
      </c>
      <c r="O38" s="75"/>
      <c r="P38" s="75"/>
      <c r="Q38" s="75"/>
      <c r="R38" s="75"/>
      <c r="S38" s="76"/>
      <c r="T38" s="76"/>
    </row>
    <row r="39" spans="1:20" x14ac:dyDescent="0.25">
      <c r="D39" s="16"/>
      <c r="G39" s="16"/>
      <c r="H39" s="16"/>
      <c r="J39" s="75"/>
      <c r="K39" s="75"/>
      <c r="L39" s="16"/>
      <c r="M39" s="16"/>
      <c r="N39" s="16"/>
      <c r="O39" s="75"/>
      <c r="P39" s="75"/>
      <c r="Q39" s="75"/>
      <c r="R39" s="75"/>
      <c r="S39" s="76"/>
      <c r="T39" s="76"/>
    </row>
    <row r="40" spans="1:20" x14ac:dyDescent="0.25">
      <c r="D40" s="16"/>
      <c r="G40" s="16"/>
      <c r="H40" s="16"/>
      <c r="J40" s="75"/>
      <c r="K40" s="75"/>
      <c r="L40" s="75"/>
      <c r="M40" s="75"/>
      <c r="N40" s="75"/>
      <c r="O40" s="75"/>
      <c r="P40" s="75"/>
      <c r="Q40" s="75"/>
      <c r="R40" s="75"/>
      <c r="S40" s="76"/>
      <c r="T40" s="76"/>
    </row>
    <row r="41" spans="1:20" s="16" customFormat="1" ht="29.45" customHeight="1" x14ac:dyDescent="0.3">
      <c r="B41" s="12"/>
      <c r="C41" s="23"/>
      <c r="E41" s="23"/>
      <c r="F41" s="23"/>
      <c r="I41" s="4"/>
      <c r="J41" s="77"/>
      <c r="K41" s="88" t="s">
        <v>239</v>
      </c>
      <c r="L41" s="76"/>
      <c r="M41" s="76"/>
      <c r="N41" s="76"/>
      <c r="O41" s="76"/>
      <c r="P41" s="76"/>
      <c r="Q41" s="76"/>
      <c r="R41" s="76"/>
      <c r="S41" s="76"/>
      <c r="T41" s="76"/>
    </row>
    <row r="42" spans="1:20" ht="17.45" customHeight="1" x14ac:dyDescent="0.25">
      <c r="D42" s="16"/>
      <c r="G42" s="16"/>
      <c r="H42" s="16"/>
      <c r="J42" s="77"/>
      <c r="L42" s="16"/>
      <c r="M42" s="16"/>
      <c r="N42" s="16"/>
      <c r="O42" s="76"/>
      <c r="P42" s="76"/>
      <c r="Q42" s="76"/>
      <c r="R42" s="76"/>
      <c r="S42" s="76"/>
      <c r="T42" s="76"/>
    </row>
    <row r="43" spans="1:20" ht="15.75" x14ac:dyDescent="0.25">
      <c r="D43" s="16"/>
      <c r="G43" s="16"/>
      <c r="H43" s="16"/>
      <c r="J43" s="90" t="s">
        <v>228</v>
      </c>
      <c r="K43" s="91">
        <f>K29*$K$47</f>
        <v>408.33333333333337</v>
      </c>
      <c r="L43" s="92">
        <f>L29*$K$47/L38</f>
        <v>2.4784365900597091E-7</v>
      </c>
      <c r="M43" s="92">
        <f>M29*$K$47/M38</f>
        <v>9.869751507856323E-10</v>
      </c>
      <c r="N43" s="92">
        <f>N29*$K$47/N38</f>
        <v>6.9650553224394186E-6</v>
      </c>
      <c r="O43" s="76"/>
      <c r="P43" s="76"/>
      <c r="Q43" s="76"/>
      <c r="R43" s="76"/>
      <c r="S43" s="76"/>
      <c r="T43" s="76"/>
    </row>
    <row r="44" spans="1:20" x14ac:dyDescent="0.25">
      <c r="D44" s="16"/>
      <c r="G44" s="16"/>
      <c r="H44" s="16"/>
      <c r="J44" s="77"/>
      <c r="K44" s="24" t="s">
        <v>229</v>
      </c>
      <c r="L44" s="23" t="s">
        <v>230</v>
      </c>
      <c r="M44" s="23" t="s">
        <v>231</v>
      </c>
      <c r="N44" s="23" t="s">
        <v>232</v>
      </c>
      <c r="O44" s="76"/>
      <c r="P44" s="76"/>
      <c r="Q44" s="76"/>
      <c r="R44" s="76"/>
      <c r="S44" s="76"/>
      <c r="T44" s="76"/>
    </row>
    <row r="45" spans="1:20" x14ac:dyDescent="0.25">
      <c r="D45" s="16"/>
      <c r="G45" s="16"/>
      <c r="H45" s="16"/>
      <c r="J45" s="77"/>
      <c r="L45" s="16"/>
      <c r="M45" s="16"/>
      <c r="N45" s="16"/>
      <c r="O45" s="76"/>
      <c r="P45" s="76"/>
      <c r="Q45" s="76"/>
      <c r="R45" s="76"/>
      <c r="S45" s="76"/>
      <c r="T45" s="76"/>
    </row>
    <row r="46" spans="1:20" s="16" customFormat="1" ht="39" x14ac:dyDescent="0.25">
      <c r="B46" s="12"/>
      <c r="C46" s="2"/>
      <c r="E46" s="2"/>
      <c r="F46" s="2"/>
      <c r="I46" s="4"/>
      <c r="J46" s="77"/>
      <c r="K46" s="5" t="s">
        <v>240</v>
      </c>
      <c r="L46" s="5" t="s">
        <v>241</v>
      </c>
      <c r="M46" s="5" t="s">
        <v>242</v>
      </c>
      <c r="N46" s="5" t="s">
        <v>243</v>
      </c>
      <c r="O46" s="76"/>
      <c r="P46" s="76"/>
      <c r="Q46" s="76"/>
      <c r="R46" s="76"/>
      <c r="S46" s="76"/>
      <c r="T46" s="76"/>
    </row>
    <row r="47" spans="1:20" s="16" customFormat="1" x14ac:dyDescent="0.25">
      <c r="B47" s="12"/>
      <c r="C47" s="2"/>
      <c r="E47" s="2"/>
      <c r="F47" s="2"/>
      <c r="I47" s="4"/>
      <c r="J47" s="77"/>
      <c r="K47" s="45">
        <f>($K$5*Q5+$K$6*Q6+$K$7*Q7+$K$8*Q8+$K$9*Q9+$K$10*Q10+$K$11*Q11+$K$12*Q12+$K$13*Q13+$K$14*Q14+$K$15*Q15+$K$16*Q16+$K$17*Q17+$K$18*Q18+$K$19*Q19+$K$20*Q20+$K$21*Q21+$K$22*Q22+$K$23*Q23+$K$24*Q24+$K$25*Q25)/SUM(K5:K25)</f>
        <v>1</v>
      </c>
      <c r="L47" s="97">
        <f>L33*L38</f>
        <v>1647544000</v>
      </c>
      <c r="M47" s="97">
        <f>M33*M38</f>
        <v>413722000000</v>
      </c>
      <c r="N47" s="97">
        <f>N33*N38</f>
        <v>58626000</v>
      </c>
      <c r="O47" s="76"/>
      <c r="P47" s="76"/>
      <c r="Q47" s="76"/>
      <c r="R47" s="76"/>
      <c r="S47" s="76"/>
      <c r="T47" s="76"/>
    </row>
    <row r="48" spans="1:20" s="16" customFormat="1" x14ac:dyDescent="0.25">
      <c r="B48" s="12"/>
      <c r="C48" s="2"/>
      <c r="E48" s="2"/>
      <c r="F48" s="2"/>
      <c r="I48" s="4"/>
      <c r="J48" s="77"/>
      <c r="K48" s="23" t="s">
        <v>244</v>
      </c>
      <c r="O48" s="76"/>
      <c r="P48" s="76"/>
      <c r="Q48" s="76"/>
      <c r="R48" s="76"/>
      <c r="S48" s="76"/>
      <c r="T48" s="76"/>
    </row>
    <row r="49" spans="10:20" x14ac:dyDescent="0.25">
      <c r="J49" s="77"/>
      <c r="K49" s="77"/>
      <c r="L49" s="77"/>
      <c r="M49" s="77"/>
      <c r="N49" s="77"/>
      <c r="O49" s="79"/>
      <c r="P49" s="76"/>
      <c r="Q49" s="76"/>
      <c r="R49" s="76"/>
      <c r="S49" s="76"/>
      <c r="T49" s="76"/>
    </row>
  </sheetData>
  <mergeCells count="4">
    <mergeCell ref="H5:H9"/>
    <mergeCell ref="H10:H14"/>
    <mergeCell ref="H15:H19"/>
    <mergeCell ref="H20:H24"/>
  </mergeCells>
  <conditionalFormatting sqref="Q5:Q25">
    <cfRule type="cellIs" priority="23" operator="notEqual">
      <formula>1</formula>
    </cfRule>
    <cfRule type="cellIs" dxfId="23" priority="24" operator="notEqual">
      <formula>1</formula>
    </cfRule>
  </conditionalFormatting>
  <conditionalFormatting sqref="Q5:Q25">
    <cfRule type="cellIs" dxfId="22" priority="22" operator="notEqual">
      <formula>1</formula>
    </cfRule>
  </conditionalFormatting>
  <conditionalFormatting sqref="K47">
    <cfRule type="cellIs" dxfId="21" priority="21" operator="notEqual">
      <formula>1</formula>
    </cfRule>
  </conditionalFormatting>
  <conditionalFormatting sqref="K43">
    <cfRule type="cellIs" dxfId="20" priority="5" operator="notEqual">
      <formula>$K$29</formula>
    </cfRule>
  </conditionalFormatting>
  <conditionalFormatting sqref="L38:N38">
    <cfRule type="cellIs" dxfId="19" priority="4" operator="notEqual">
      <formula>1</formula>
    </cfRule>
  </conditionalFormatting>
  <conditionalFormatting sqref="T5:T25">
    <cfRule type="cellIs" dxfId="18" priority="3" operator="notEqual">
      <formula>$K5</formula>
    </cfRule>
  </conditionalFormatting>
  <conditionalFormatting sqref="L43:N43">
    <cfRule type="cellIs" dxfId="17" priority="1" operator="notEqual">
      <formula>L$29</formula>
    </cfRule>
  </conditionalFormatting>
  <conditionalFormatting sqref="L47:N47">
    <cfRule type="cellIs" dxfId="16" priority="52" operator="notEqual">
      <formula>L$33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E25" zoomScale="55" zoomScaleNormal="55" workbookViewId="0">
      <selection activeCell="N47" sqref="N47"/>
    </sheetView>
  </sheetViews>
  <sheetFormatPr defaultColWidth="12.7109375" defaultRowHeight="15" x14ac:dyDescent="0.25"/>
  <cols>
    <col min="1" max="1" width="4" style="16" customWidth="1"/>
    <col min="2" max="2" width="40.28515625" style="12" customWidth="1"/>
    <col min="3" max="3" width="23.7109375" style="2" customWidth="1"/>
    <col min="4" max="4" width="38.140625" style="16" customWidth="1"/>
    <col min="5" max="6" width="3.5703125" style="2" customWidth="1"/>
    <col min="7" max="7" width="25.85546875" style="16" customWidth="1"/>
    <col min="8" max="8" width="33.5703125" style="16" customWidth="1"/>
    <col min="9" max="9" width="42.7109375" style="4" customWidth="1"/>
    <col min="10" max="10" width="18.5703125" style="2" customWidth="1"/>
    <col min="11" max="11" width="25.28515625" style="2" customWidth="1"/>
    <col min="12" max="14" width="23.7109375" style="16" customWidth="1"/>
    <col min="15" max="16" width="4.28515625" style="16" customWidth="1"/>
    <col min="17" max="17" width="23.7109375" style="16" customWidth="1"/>
    <col min="18" max="18" width="3.7109375" style="16" customWidth="1"/>
    <col min="19" max="19" width="16.28515625" style="16" customWidth="1"/>
    <col min="20" max="20" width="22" style="16" customWidth="1"/>
    <col min="21" max="16384" width="12.7109375" style="16"/>
  </cols>
  <sheetData>
    <row r="1" spans="1:20" ht="32.450000000000003" customHeight="1" x14ac:dyDescent="0.25">
      <c r="A1" s="53"/>
      <c r="B1" s="80" t="s">
        <v>148</v>
      </c>
      <c r="C1" s="48"/>
      <c r="D1" s="48"/>
      <c r="E1" s="48"/>
      <c r="F1" s="62"/>
      <c r="G1" s="81" t="s">
        <v>149</v>
      </c>
      <c r="H1" s="67"/>
      <c r="I1" s="68"/>
      <c r="J1" s="62"/>
      <c r="K1" s="62"/>
      <c r="L1" s="67"/>
      <c r="M1" s="67"/>
      <c r="N1" s="67"/>
      <c r="O1" s="67"/>
      <c r="P1" s="73"/>
      <c r="Q1" s="82" t="s">
        <v>150</v>
      </c>
      <c r="R1" s="75"/>
      <c r="S1" s="78"/>
      <c r="T1" s="78"/>
    </row>
    <row r="2" spans="1:20" s="10" customFormat="1" ht="79.150000000000006" customHeight="1" x14ac:dyDescent="0.3">
      <c r="A2" s="53"/>
      <c r="B2" s="5" t="s">
        <v>151</v>
      </c>
      <c r="C2" s="5" t="s">
        <v>152</v>
      </c>
      <c r="D2" s="19"/>
      <c r="E2" s="49"/>
      <c r="F2" s="63"/>
      <c r="G2" s="129" t="s">
        <v>153</v>
      </c>
      <c r="H2" s="129" t="s">
        <v>154</v>
      </c>
      <c r="J2" s="130"/>
      <c r="K2" s="131" t="s">
        <v>155</v>
      </c>
      <c r="L2" s="5"/>
      <c r="M2" s="5"/>
      <c r="N2" s="5"/>
      <c r="O2" s="63"/>
      <c r="P2" s="73"/>
      <c r="Q2" s="73"/>
      <c r="R2" s="75"/>
      <c r="S2" s="78"/>
      <c r="T2" s="98"/>
    </row>
    <row r="3" spans="1:20" s="17" customFormat="1" ht="51" customHeight="1" x14ac:dyDescent="0.25">
      <c r="A3" s="53"/>
      <c r="B3" s="95" t="s">
        <v>156</v>
      </c>
      <c r="C3" s="94">
        <v>3</v>
      </c>
      <c r="E3" s="49"/>
      <c r="F3" s="63"/>
      <c r="G3" s="47">
        <f>'F1 summary table'!J18</f>
        <v>0.65</v>
      </c>
      <c r="H3" s="47">
        <v>0.2</v>
      </c>
      <c r="J3" s="3"/>
      <c r="K3" s="128">
        <f>G3*H3</f>
        <v>0.13</v>
      </c>
      <c r="O3" s="69"/>
      <c r="P3" s="73"/>
      <c r="Q3" s="73"/>
      <c r="R3" s="75"/>
      <c r="S3" s="78"/>
      <c r="T3" s="99"/>
    </row>
    <row r="4" spans="1:20" ht="56.45" customHeight="1" x14ac:dyDescent="0.25">
      <c r="A4" s="53"/>
      <c r="B4" s="19" t="s">
        <v>157</v>
      </c>
      <c r="C4" s="93" t="s">
        <v>158</v>
      </c>
      <c r="D4" s="72" t="s">
        <v>159</v>
      </c>
      <c r="E4" s="49"/>
      <c r="F4" s="63"/>
      <c r="G4" s="5" t="s">
        <v>160</v>
      </c>
      <c r="H4" s="19" t="s">
        <v>161</v>
      </c>
      <c r="I4" s="5" t="s">
        <v>162</v>
      </c>
      <c r="J4" s="5" t="s">
        <v>163</v>
      </c>
      <c r="K4" s="5" t="s">
        <v>164</v>
      </c>
      <c r="L4" s="23" t="s">
        <v>165</v>
      </c>
      <c r="M4" s="23" t="s">
        <v>166</v>
      </c>
      <c r="N4" s="24" t="s">
        <v>167</v>
      </c>
      <c r="O4" s="70"/>
      <c r="P4" s="75"/>
      <c r="Q4" s="5" t="s">
        <v>245</v>
      </c>
      <c r="R4" s="75"/>
      <c r="S4" s="5" t="s">
        <v>169</v>
      </c>
      <c r="T4" s="5" t="s">
        <v>170</v>
      </c>
    </row>
    <row r="5" spans="1:20" ht="29.45" customHeight="1" x14ac:dyDescent="0.25">
      <c r="A5" s="53"/>
      <c r="B5" s="55" t="s">
        <v>171</v>
      </c>
      <c r="C5" s="56">
        <f>(97+101+124)</f>
        <v>322</v>
      </c>
      <c r="D5" s="12"/>
      <c r="E5" s="50"/>
      <c r="F5" s="64"/>
      <c r="G5" s="13" t="s">
        <v>246</v>
      </c>
      <c r="H5" s="134" t="s">
        <v>173</v>
      </c>
      <c r="I5" s="7" t="s">
        <v>174</v>
      </c>
      <c r="J5" s="6" t="s">
        <v>175</v>
      </c>
      <c r="K5" s="22">
        <f>C5/$C$3*$K$3</f>
        <v>13.953333333333333</v>
      </c>
      <c r="L5" s="85">
        <f t="shared" ref="L5:N25" si="0">$K5/L$33</f>
        <v>8.4691718906040337E-9</v>
      </c>
      <c r="M5" s="85">
        <f t="shared" si="0"/>
        <v>3.3726350866846174E-11</v>
      </c>
      <c r="N5" s="85">
        <f t="shared" si="0"/>
        <v>2.3800589044678698E-7</v>
      </c>
      <c r="O5" s="65"/>
      <c r="P5" s="21"/>
      <c r="Q5" s="21">
        <v>1</v>
      </c>
      <c r="R5" s="75"/>
      <c r="S5" s="6" t="s">
        <v>175</v>
      </c>
      <c r="T5" s="96">
        <f>K5*Q5</f>
        <v>13.953333333333333</v>
      </c>
    </row>
    <row r="6" spans="1:20" ht="13.15" customHeight="1" x14ac:dyDescent="0.25">
      <c r="A6" s="53"/>
      <c r="B6" s="57" t="s">
        <v>176</v>
      </c>
      <c r="C6" s="58">
        <v>0</v>
      </c>
      <c r="D6" s="12"/>
      <c r="E6" s="51"/>
      <c r="F6" s="65"/>
      <c r="G6" s="13" t="s">
        <v>246</v>
      </c>
      <c r="H6" s="135"/>
      <c r="I6" s="11" t="s">
        <v>176</v>
      </c>
      <c r="J6" s="6" t="s">
        <v>177</v>
      </c>
      <c r="K6" s="22">
        <f t="shared" ref="K6:K25" si="1">C6/$C$3*$K$3</f>
        <v>0</v>
      </c>
      <c r="L6" s="85">
        <f t="shared" si="0"/>
        <v>0</v>
      </c>
      <c r="M6" s="85">
        <f t="shared" si="0"/>
        <v>0</v>
      </c>
      <c r="N6" s="85">
        <f t="shared" si="0"/>
        <v>0</v>
      </c>
      <c r="O6" s="65"/>
      <c r="P6" s="21"/>
      <c r="Q6" s="21">
        <v>1</v>
      </c>
      <c r="R6" s="75"/>
      <c r="S6" s="6" t="s">
        <v>177</v>
      </c>
      <c r="T6" s="96">
        <f t="shared" ref="T6:T25" si="2">K6*Q6</f>
        <v>0</v>
      </c>
    </row>
    <row r="7" spans="1:20" ht="13.15" customHeight="1" x14ac:dyDescent="0.25">
      <c r="A7" s="53"/>
      <c r="B7" s="57" t="s">
        <v>176</v>
      </c>
      <c r="C7" s="58">
        <v>0</v>
      </c>
      <c r="D7" s="12"/>
      <c r="E7" s="51"/>
      <c r="F7" s="65"/>
      <c r="G7" s="13" t="s">
        <v>246</v>
      </c>
      <c r="H7" s="135"/>
      <c r="I7" s="11" t="s">
        <v>176</v>
      </c>
      <c r="J7" s="6" t="s">
        <v>178</v>
      </c>
      <c r="K7" s="22">
        <f t="shared" si="1"/>
        <v>0</v>
      </c>
      <c r="L7" s="85">
        <f t="shared" si="0"/>
        <v>0</v>
      </c>
      <c r="M7" s="85">
        <f t="shared" si="0"/>
        <v>0</v>
      </c>
      <c r="N7" s="85">
        <f t="shared" si="0"/>
        <v>0</v>
      </c>
      <c r="O7" s="65"/>
      <c r="P7" s="21"/>
      <c r="Q7" s="21">
        <v>1</v>
      </c>
      <c r="R7" s="75"/>
      <c r="S7" s="6" t="s">
        <v>178</v>
      </c>
      <c r="T7" s="96">
        <f t="shared" si="2"/>
        <v>0</v>
      </c>
    </row>
    <row r="8" spans="1:20" ht="26.45" customHeight="1" x14ac:dyDescent="0.25">
      <c r="A8" s="53"/>
      <c r="B8" s="55" t="s">
        <v>179</v>
      </c>
      <c r="C8" s="56">
        <f>(573+510+506)</f>
        <v>1589</v>
      </c>
      <c r="D8" s="12"/>
      <c r="E8" s="50"/>
      <c r="F8" s="64"/>
      <c r="G8" s="13" t="s">
        <v>246</v>
      </c>
      <c r="H8" s="135"/>
      <c r="I8" s="7" t="s">
        <v>180</v>
      </c>
      <c r="J8" s="6" t="s">
        <v>181</v>
      </c>
      <c r="K8" s="22">
        <f t="shared" si="1"/>
        <v>68.856666666666669</v>
      </c>
      <c r="L8" s="85">
        <f t="shared" si="0"/>
        <v>4.179352215580687E-8</v>
      </c>
      <c r="M8" s="85">
        <f t="shared" si="0"/>
        <v>1.6643220971248004E-10</v>
      </c>
      <c r="N8" s="85">
        <f t="shared" si="0"/>
        <v>1.174507328943927E-6</v>
      </c>
      <c r="O8" s="65"/>
      <c r="P8" s="21"/>
      <c r="Q8" s="21">
        <v>1</v>
      </c>
      <c r="R8" s="75"/>
      <c r="S8" s="6" t="s">
        <v>181</v>
      </c>
      <c r="T8" s="96">
        <f t="shared" si="2"/>
        <v>68.856666666666669</v>
      </c>
    </row>
    <row r="9" spans="1:20" ht="13.15" customHeight="1" x14ac:dyDescent="0.25">
      <c r="A9" s="53"/>
      <c r="B9" s="57" t="s">
        <v>176</v>
      </c>
      <c r="C9" s="58">
        <v>0</v>
      </c>
      <c r="D9" s="12"/>
      <c r="E9" s="51"/>
      <c r="F9" s="65"/>
      <c r="G9" s="13" t="s">
        <v>246</v>
      </c>
      <c r="H9" s="136"/>
      <c r="I9" s="11" t="s">
        <v>176</v>
      </c>
      <c r="J9" s="6" t="s">
        <v>182</v>
      </c>
      <c r="K9" s="22">
        <f t="shared" si="1"/>
        <v>0</v>
      </c>
      <c r="L9" s="85">
        <f t="shared" si="0"/>
        <v>0</v>
      </c>
      <c r="M9" s="85">
        <f t="shared" si="0"/>
        <v>0</v>
      </c>
      <c r="N9" s="85">
        <f t="shared" si="0"/>
        <v>0</v>
      </c>
      <c r="O9" s="65"/>
      <c r="P9" s="21"/>
      <c r="Q9" s="21">
        <v>1</v>
      </c>
      <c r="R9" s="75"/>
      <c r="S9" s="6" t="s">
        <v>182</v>
      </c>
      <c r="T9" s="96">
        <f t="shared" si="2"/>
        <v>0</v>
      </c>
    </row>
    <row r="10" spans="1:20" ht="40.9" customHeight="1" x14ac:dyDescent="0.25">
      <c r="A10" s="53"/>
      <c r="B10" s="55" t="s">
        <v>183</v>
      </c>
      <c r="C10" s="56">
        <f xml:space="preserve"> (1207+1155+1211)</f>
        <v>3573</v>
      </c>
      <c r="D10" s="12"/>
      <c r="E10" s="50"/>
      <c r="F10" s="64"/>
      <c r="G10" s="13" t="s">
        <v>246</v>
      </c>
      <c r="H10" s="137" t="s">
        <v>184</v>
      </c>
      <c r="I10" s="8" t="s">
        <v>185</v>
      </c>
      <c r="J10" s="6" t="s">
        <v>186</v>
      </c>
      <c r="K10" s="22">
        <f t="shared" si="1"/>
        <v>154.83000000000001</v>
      </c>
      <c r="L10" s="85">
        <f t="shared" si="0"/>
        <v>9.3976245854435455E-8</v>
      </c>
      <c r="M10" s="85">
        <f t="shared" si="0"/>
        <v>3.7423680635789254E-10</v>
      </c>
      <c r="N10" s="85">
        <f t="shared" si="0"/>
        <v>2.640978405485621E-6</v>
      </c>
      <c r="O10" s="65"/>
      <c r="P10" s="21"/>
      <c r="Q10" s="21">
        <v>1</v>
      </c>
      <c r="R10" s="75"/>
      <c r="S10" s="6" t="s">
        <v>186</v>
      </c>
      <c r="T10" s="96">
        <f t="shared" si="2"/>
        <v>154.83000000000001</v>
      </c>
    </row>
    <row r="11" spans="1:20" ht="39.6" customHeight="1" x14ac:dyDescent="0.25">
      <c r="A11" s="53"/>
      <c r="B11" s="55" t="s">
        <v>187</v>
      </c>
      <c r="C11" s="56">
        <v>0</v>
      </c>
      <c r="D11" s="12" t="s">
        <v>188</v>
      </c>
      <c r="E11" s="50"/>
      <c r="F11" s="64"/>
      <c r="G11" s="13" t="s">
        <v>246</v>
      </c>
      <c r="H11" s="138"/>
      <c r="I11" s="7" t="s">
        <v>189</v>
      </c>
      <c r="J11" s="6" t="s">
        <v>190</v>
      </c>
      <c r="K11" s="22">
        <f t="shared" si="1"/>
        <v>0</v>
      </c>
      <c r="L11" s="85">
        <f t="shared" si="0"/>
        <v>0</v>
      </c>
      <c r="M11" s="85">
        <f t="shared" si="0"/>
        <v>0</v>
      </c>
      <c r="N11" s="85">
        <f t="shared" si="0"/>
        <v>0</v>
      </c>
      <c r="O11" s="65"/>
      <c r="P11" s="21"/>
      <c r="Q11" s="21">
        <v>1</v>
      </c>
      <c r="R11" s="75"/>
      <c r="S11" s="6" t="s">
        <v>190</v>
      </c>
      <c r="T11" s="96">
        <f t="shared" si="2"/>
        <v>0</v>
      </c>
    </row>
    <row r="12" spans="1:20" ht="13.15" customHeight="1" x14ac:dyDescent="0.25">
      <c r="A12" s="53"/>
      <c r="B12" s="57" t="s">
        <v>176</v>
      </c>
      <c r="C12" s="58">
        <v>0</v>
      </c>
      <c r="D12" s="12"/>
      <c r="E12" s="51"/>
      <c r="F12" s="65"/>
      <c r="G12" s="13" t="s">
        <v>246</v>
      </c>
      <c r="H12" s="138"/>
      <c r="I12" s="11" t="s">
        <v>176</v>
      </c>
      <c r="J12" s="6" t="s">
        <v>191</v>
      </c>
      <c r="K12" s="22">
        <f t="shared" si="1"/>
        <v>0</v>
      </c>
      <c r="L12" s="85">
        <f t="shared" si="0"/>
        <v>0</v>
      </c>
      <c r="M12" s="85">
        <f t="shared" si="0"/>
        <v>0</v>
      </c>
      <c r="N12" s="85">
        <f t="shared" si="0"/>
        <v>0</v>
      </c>
      <c r="O12" s="65"/>
      <c r="P12" s="21"/>
      <c r="Q12" s="21">
        <v>1</v>
      </c>
      <c r="R12" s="75"/>
      <c r="S12" s="6" t="s">
        <v>191</v>
      </c>
      <c r="T12" s="96">
        <f t="shared" si="2"/>
        <v>0</v>
      </c>
    </row>
    <row r="13" spans="1:20" ht="13.15" customHeight="1" x14ac:dyDescent="0.25">
      <c r="A13" s="53"/>
      <c r="B13" s="57" t="s">
        <v>176</v>
      </c>
      <c r="C13" s="58">
        <v>0</v>
      </c>
      <c r="D13" s="12"/>
      <c r="E13" s="51"/>
      <c r="F13" s="65"/>
      <c r="G13" s="13" t="s">
        <v>246</v>
      </c>
      <c r="H13" s="138"/>
      <c r="I13" s="11" t="s">
        <v>176</v>
      </c>
      <c r="J13" s="6" t="s">
        <v>192</v>
      </c>
      <c r="K13" s="22">
        <f t="shared" si="1"/>
        <v>0</v>
      </c>
      <c r="L13" s="85">
        <f t="shared" si="0"/>
        <v>0</v>
      </c>
      <c r="M13" s="85">
        <f t="shared" si="0"/>
        <v>0</v>
      </c>
      <c r="N13" s="85">
        <f t="shared" si="0"/>
        <v>0</v>
      </c>
      <c r="O13" s="65"/>
      <c r="P13" s="21"/>
      <c r="Q13" s="21">
        <v>1</v>
      </c>
      <c r="R13" s="75"/>
      <c r="S13" s="6" t="s">
        <v>192</v>
      </c>
      <c r="T13" s="96">
        <f t="shared" si="2"/>
        <v>0</v>
      </c>
    </row>
    <row r="14" spans="1:20" ht="13.15" customHeight="1" x14ac:dyDescent="0.25">
      <c r="A14" s="53"/>
      <c r="B14" s="57" t="s">
        <v>176</v>
      </c>
      <c r="C14" s="58">
        <v>0</v>
      </c>
      <c r="D14" s="12"/>
      <c r="E14" s="51"/>
      <c r="F14" s="65"/>
      <c r="G14" s="13" t="s">
        <v>246</v>
      </c>
      <c r="H14" s="139"/>
      <c r="I14" s="11" t="s">
        <v>176</v>
      </c>
      <c r="J14" s="6" t="s">
        <v>193</v>
      </c>
      <c r="K14" s="22">
        <f t="shared" si="1"/>
        <v>0</v>
      </c>
      <c r="L14" s="85">
        <f t="shared" si="0"/>
        <v>0</v>
      </c>
      <c r="M14" s="85">
        <f t="shared" si="0"/>
        <v>0</v>
      </c>
      <c r="N14" s="85">
        <f t="shared" si="0"/>
        <v>0</v>
      </c>
      <c r="O14" s="65"/>
      <c r="P14" s="21"/>
      <c r="Q14" s="21">
        <v>1</v>
      </c>
      <c r="R14" s="75"/>
      <c r="S14" s="6" t="s">
        <v>193</v>
      </c>
      <c r="T14" s="96">
        <f t="shared" si="2"/>
        <v>0</v>
      </c>
    </row>
    <row r="15" spans="1:20" s="12" customFormat="1" ht="27" customHeight="1" x14ac:dyDescent="0.25">
      <c r="A15" s="53"/>
      <c r="B15" s="55" t="s">
        <v>194</v>
      </c>
      <c r="C15" s="56">
        <f>(97+108+104)</f>
        <v>309</v>
      </c>
      <c r="E15" s="50"/>
      <c r="F15" s="64"/>
      <c r="G15" s="13" t="s">
        <v>246</v>
      </c>
      <c r="H15" s="140" t="s">
        <v>195</v>
      </c>
      <c r="I15" s="7" t="s">
        <v>196</v>
      </c>
      <c r="J15" s="6" t="s">
        <v>197</v>
      </c>
      <c r="K15" s="22">
        <f t="shared" si="1"/>
        <v>13.39</v>
      </c>
      <c r="L15" s="85">
        <f t="shared" si="0"/>
        <v>8.1272488018529396E-9</v>
      </c>
      <c r="M15" s="85">
        <f t="shared" si="0"/>
        <v>3.2364728005762322E-11</v>
      </c>
      <c r="N15" s="85">
        <f t="shared" si="0"/>
        <v>2.2839695698154403E-7</v>
      </c>
      <c r="O15" s="65"/>
      <c r="P15" s="21"/>
      <c r="Q15" s="21">
        <v>1</v>
      </c>
      <c r="R15" s="75"/>
      <c r="S15" s="6" t="s">
        <v>197</v>
      </c>
      <c r="T15" s="96">
        <f t="shared" si="2"/>
        <v>13.39</v>
      </c>
    </row>
    <row r="16" spans="1:20" ht="37.9" customHeight="1" x14ac:dyDescent="0.25">
      <c r="A16" s="53"/>
      <c r="B16" s="55" t="s">
        <v>198</v>
      </c>
      <c r="C16" s="56">
        <v>0</v>
      </c>
      <c r="D16" s="12" t="s">
        <v>199</v>
      </c>
      <c r="E16" s="50"/>
      <c r="F16" s="64"/>
      <c r="G16" s="13" t="s">
        <v>246</v>
      </c>
      <c r="H16" s="141"/>
      <c r="I16" s="8" t="s">
        <v>200</v>
      </c>
      <c r="J16" s="6" t="s">
        <v>201</v>
      </c>
      <c r="K16" s="22">
        <f t="shared" si="1"/>
        <v>0</v>
      </c>
      <c r="L16" s="85">
        <f t="shared" si="0"/>
        <v>0</v>
      </c>
      <c r="M16" s="85">
        <f t="shared" si="0"/>
        <v>0</v>
      </c>
      <c r="N16" s="85">
        <f t="shared" si="0"/>
        <v>0</v>
      </c>
      <c r="O16" s="65"/>
      <c r="P16" s="21"/>
      <c r="Q16" s="21">
        <v>1</v>
      </c>
      <c r="R16" s="75"/>
      <c r="S16" s="6" t="s">
        <v>201</v>
      </c>
      <c r="T16" s="96">
        <f t="shared" si="2"/>
        <v>0</v>
      </c>
    </row>
    <row r="17" spans="1:20" ht="39.6" customHeight="1" x14ac:dyDescent="0.25">
      <c r="A17" s="53"/>
      <c r="B17" s="55" t="s">
        <v>202</v>
      </c>
      <c r="C17" s="56">
        <v>0</v>
      </c>
      <c r="D17" s="12"/>
      <c r="E17" s="50"/>
      <c r="F17" s="64"/>
      <c r="G17" s="13" t="s">
        <v>246</v>
      </c>
      <c r="H17" s="141"/>
      <c r="I17" s="7" t="s">
        <v>203</v>
      </c>
      <c r="J17" s="6" t="s">
        <v>204</v>
      </c>
      <c r="K17" s="22">
        <f t="shared" si="1"/>
        <v>0</v>
      </c>
      <c r="L17" s="85">
        <f t="shared" si="0"/>
        <v>0</v>
      </c>
      <c r="M17" s="85">
        <f t="shared" si="0"/>
        <v>0</v>
      </c>
      <c r="N17" s="85">
        <f t="shared" si="0"/>
        <v>0</v>
      </c>
      <c r="O17" s="65"/>
      <c r="P17" s="21"/>
      <c r="Q17" s="21">
        <v>1</v>
      </c>
      <c r="R17" s="75"/>
      <c r="S17" s="6" t="s">
        <v>204</v>
      </c>
      <c r="T17" s="96">
        <f t="shared" si="2"/>
        <v>0</v>
      </c>
    </row>
    <row r="18" spans="1:20" ht="13.15" customHeight="1" x14ac:dyDescent="0.25">
      <c r="A18" s="53"/>
      <c r="B18" s="57" t="s">
        <v>176</v>
      </c>
      <c r="C18" s="58">
        <v>0</v>
      </c>
      <c r="D18" s="12"/>
      <c r="E18" s="51"/>
      <c r="F18" s="65"/>
      <c r="G18" s="13" t="s">
        <v>246</v>
      </c>
      <c r="H18" s="141"/>
      <c r="I18" s="11" t="s">
        <v>176</v>
      </c>
      <c r="J18" s="6" t="s">
        <v>205</v>
      </c>
      <c r="K18" s="22">
        <f t="shared" si="1"/>
        <v>0</v>
      </c>
      <c r="L18" s="85">
        <f t="shared" si="0"/>
        <v>0</v>
      </c>
      <c r="M18" s="85">
        <f t="shared" si="0"/>
        <v>0</v>
      </c>
      <c r="N18" s="85">
        <f t="shared" si="0"/>
        <v>0</v>
      </c>
      <c r="O18" s="65"/>
      <c r="P18" s="21"/>
      <c r="Q18" s="21">
        <v>1</v>
      </c>
      <c r="R18" s="75"/>
      <c r="S18" s="6" t="s">
        <v>205</v>
      </c>
      <c r="T18" s="96">
        <f t="shared" si="2"/>
        <v>0</v>
      </c>
    </row>
    <row r="19" spans="1:20" ht="13.15" customHeight="1" x14ac:dyDescent="0.25">
      <c r="A19" s="53"/>
      <c r="B19" s="57" t="s">
        <v>176</v>
      </c>
      <c r="C19" s="58">
        <v>0</v>
      </c>
      <c r="D19" s="12"/>
      <c r="E19" s="51"/>
      <c r="F19" s="65"/>
      <c r="G19" s="13" t="s">
        <v>246</v>
      </c>
      <c r="H19" s="142"/>
      <c r="I19" s="11" t="s">
        <v>176</v>
      </c>
      <c r="J19" s="6" t="s">
        <v>206</v>
      </c>
      <c r="K19" s="22">
        <f t="shared" si="1"/>
        <v>0</v>
      </c>
      <c r="L19" s="85">
        <f t="shared" si="0"/>
        <v>0</v>
      </c>
      <c r="M19" s="85">
        <f t="shared" si="0"/>
        <v>0</v>
      </c>
      <c r="N19" s="85">
        <f t="shared" si="0"/>
        <v>0</v>
      </c>
      <c r="O19" s="65"/>
      <c r="P19" s="21"/>
      <c r="Q19" s="21">
        <v>1</v>
      </c>
      <c r="R19" s="75"/>
      <c r="S19" s="6" t="s">
        <v>206</v>
      </c>
      <c r="T19" s="96">
        <f t="shared" si="2"/>
        <v>0</v>
      </c>
    </row>
    <row r="20" spans="1:20" ht="33" customHeight="1" x14ac:dyDescent="0.25">
      <c r="A20" s="53"/>
      <c r="B20" s="55" t="s">
        <v>187</v>
      </c>
      <c r="C20" s="56">
        <v>0</v>
      </c>
      <c r="D20" s="12" t="s">
        <v>207</v>
      </c>
      <c r="E20" s="50"/>
      <c r="F20" s="64"/>
      <c r="G20" s="13" t="s">
        <v>246</v>
      </c>
      <c r="H20" s="143" t="s">
        <v>208</v>
      </c>
      <c r="I20" s="7" t="s">
        <v>209</v>
      </c>
      <c r="J20" s="6" t="s">
        <v>210</v>
      </c>
      <c r="K20" s="22">
        <f t="shared" si="1"/>
        <v>0</v>
      </c>
      <c r="L20" s="85">
        <f t="shared" si="0"/>
        <v>0</v>
      </c>
      <c r="M20" s="85">
        <f t="shared" si="0"/>
        <v>0</v>
      </c>
      <c r="N20" s="85">
        <f t="shared" si="0"/>
        <v>0</v>
      </c>
      <c r="O20" s="65"/>
      <c r="P20" s="21"/>
      <c r="Q20" s="21">
        <v>1</v>
      </c>
      <c r="R20" s="75"/>
      <c r="S20" s="6" t="s">
        <v>210</v>
      </c>
      <c r="T20" s="96">
        <f t="shared" si="2"/>
        <v>0</v>
      </c>
    </row>
    <row r="21" spans="1:20" ht="40.15" customHeight="1" x14ac:dyDescent="0.25">
      <c r="A21" s="53"/>
      <c r="B21" s="55" t="s">
        <v>211</v>
      </c>
      <c r="C21" s="56">
        <f>(14+30+31)</f>
        <v>75</v>
      </c>
      <c r="D21" s="12" t="s">
        <v>212</v>
      </c>
      <c r="E21" s="50"/>
      <c r="F21" s="64"/>
      <c r="G21" s="13" t="s">
        <v>246</v>
      </c>
      <c r="H21" s="144"/>
      <c r="I21" s="7" t="s">
        <v>213</v>
      </c>
      <c r="J21" s="6" t="s">
        <v>214</v>
      </c>
      <c r="K21" s="22">
        <f t="shared" si="1"/>
        <v>3.25</v>
      </c>
      <c r="L21" s="85">
        <f t="shared" si="0"/>
        <v>1.972633204333238E-9</v>
      </c>
      <c r="M21" s="85">
        <f t="shared" si="0"/>
        <v>7.8555165062529919E-12</v>
      </c>
      <c r="N21" s="85">
        <f t="shared" si="0"/>
        <v>5.5436154607170882E-8</v>
      </c>
      <c r="O21" s="65"/>
      <c r="P21" s="21"/>
      <c r="Q21" s="21">
        <v>1</v>
      </c>
      <c r="R21" s="75"/>
      <c r="S21" s="6" t="s">
        <v>214</v>
      </c>
      <c r="T21" s="96">
        <f t="shared" si="2"/>
        <v>3.25</v>
      </c>
    </row>
    <row r="22" spans="1:20" ht="39.6" customHeight="1" x14ac:dyDescent="0.25">
      <c r="A22" s="53"/>
      <c r="B22" s="55" t="s">
        <v>187</v>
      </c>
      <c r="C22" s="56">
        <v>0</v>
      </c>
      <c r="D22" s="12" t="s">
        <v>215</v>
      </c>
      <c r="E22" s="50"/>
      <c r="F22" s="64"/>
      <c r="G22" s="13" t="s">
        <v>246</v>
      </c>
      <c r="H22" s="144"/>
      <c r="I22" s="7" t="s">
        <v>216</v>
      </c>
      <c r="J22" s="6" t="s">
        <v>217</v>
      </c>
      <c r="K22" s="22">
        <f t="shared" si="1"/>
        <v>0</v>
      </c>
      <c r="L22" s="85">
        <f t="shared" si="0"/>
        <v>0</v>
      </c>
      <c r="M22" s="85">
        <f t="shared" si="0"/>
        <v>0</v>
      </c>
      <c r="N22" s="85">
        <f t="shared" si="0"/>
        <v>0</v>
      </c>
      <c r="O22" s="65"/>
      <c r="P22" s="21"/>
      <c r="Q22" s="21">
        <v>1</v>
      </c>
      <c r="R22" s="75"/>
      <c r="S22" s="6" t="s">
        <v>217</v>
      </c>
      <c r="T22" s="96">
        <f t="shared" si="2"/>
        <v>0</v>
      </c>
    </row>
    <row r="23" spans="1:20" ht="13.15" customHeight="1" x14ac:dyDescent="0.25">
      <c r="A23" s="53"/>
      <c r="B23" s="57" t="s">
        <v>176</v>
      </c>
      <c r="C23" s="58">
        <v>0</v>
      </c>
      <c r="D23" s="12"/>
      <c r="E23" s="51"/>
      <c r="F23" s="65"/>
      <c r="G23" s="13" t="s">
        <v>246</v>
      </c>
      <c r="H23" s="144"/>
      <c r="I23" s="11" t="s">
        <v>176</v>
      </c>
      <c r="J23" s="6" t="s">
        <v>218</v>
      </c>
      <c r="K23" s="22">
        <f t="shared" si="1"/>
        <v>0</v>
      </c>
      <c r="L23" s="85">
        <f t="shared" si="0"/>
        <v>0</v>
      </c>
      <c r="M23" s="85">
        <f t="shared" si="0"/>
        <v>0</v>
      </c>
      <c r="N23" s="85">
        <f t="shared" si="0"/>
        <v>0</v>
      </c>
      <c r="O23" s="65"/>
      <c r="P23" s="21"/>
      <c r="Q23" s="21">
        <v>1</v>
      </c>
      <c r="R23" s="75"/>
      <c r="S23" s="6" t="s">
        <v>218</v>
      </c>
      <c r="T23" s="96">
        <f t="shared" si="2"/>
        <v>0</v>
      </c>
    </row>
    <row r="24" spans="1:20" ht="13.15" customHeight="1" x14ac:dyDescent="0.25">
      <c r="A24" s="53"/>
      <c r="B24" s="57" t="s">
        <v>176</v>
      </c>
      <c r="C24" s="58">
        <v>0</v>
      </c>
      <c r="D24" s="12"/>
      <c r="E24" s="51"/>
      <c r="F24" s="65"/>
      <c r="G24" s="13" t="s">
        <v>246</v>
      </c>
      <c r="H24" s="145"/>
      <c r="I24" s="11" t="s">
        <v>176</v>
      </c>
      <c r="J24" s="6" t="s">
        <v>219</v>
      </c>
      <c r="K24" s="22">
        <f t="shared" si="1"/>
        <v>0</v>
      </c>
      <c r="L24" s="85">
        <f t="shared" si="0"/>
        <v>0</v>
      </c>
      <c r="M24" s="85">
        <f t="shared" si="0"/>
        <v>0</v>
      </c>
      <c r="N24" s="85">
        <f t="shared" si="0"/>
        <v>0</v>
      </c>
      <c r="O24" s="65"/>
      <c r="P24" s="21"/>
      <c r="Q24" s="21">
        <v>1</v>
      </c>
      <c r="R24" s="75"/>
      <c r="S24" s="6" t="s">
        <v>219</v>
      </c>
      <c r="T24" s="96">
        <f t="shared" si="2"/>
        <v>0</v>
      </c>
    </row>
    <row r="25" spans="1:20" ht="25.15" customHeight="1" x14ac:dyDescent="0.25">
      <c r="A25" s="53"/>
      <c r="B25" s="55" t="s">
        <v>220</v>
      </c>
      <c r="C25" s="56">
        <f>(81+76+100)</f>
        <v>257</v>
      </c>
      <c r="D25" s="12"/>
      <c r="E25" s="50"/>
      <c r="F25" s="64"/>
      <c r="G25" s="13" t="s">
        <v>246</v>
      </c>
      <c r="H25" s="9" t="s">
        <v>221</v>
      </c>
      <c r="I25" s="7" t="s">
        <v>222</v>
      </c>
      <c r="J25" s="6" t="s">
        <v>223</v>
      </c>
      <c r="K25" s="22">
        <f t="shared" si="1"/>
        <v>11.136666666666668</v>
      </c>
      <c r="L25" s="85">
        <f t="shared" si="0"/>
        <v>6.7595564468485625E-9</v>
      </c>
      <c r="M25" s="85">
        <f t="shared" si="0"/>
        <v>2.6918236561426919E-11</v>
      </c>
      <c r="N25" s="85">
        <f t="shared" si="0"/>
        <v>1.8996122312057223E-7</v>
      </c>
      <c r="O25" s="65"/>
      <c r="P25" s="21"/>
      <c r="Q25" s="21">
        <v>1</v>
      </c>
      <c r="R25" s="75"/>
      <c r="S25" s="6" t="s">
        <v>223</v>
      </c>
      <c r="T25" s="96">
        <f t="shared" si="2"/>
        <v>11.136666666666668</v>
      </c>
    </row>
    <row r="26" spans="1:20" ht="25.15" customHeight="1" x14ac:dyDescent="0.25">
      <c r="A26" s="53"/>
      <c r="B26" s="83"/>
      <c r="C26" s="71"/>
      <c r="D26" s="12"/>
      <c r="E26" s="52"/>
      <c r="F26" s="66"/>
      <c r="K26" s="44"/>
      <c r="L26" s="46"/>
      <c r="M26" s="46"/>
      <c r="N26" s="46"/>
      <c r="O26" s="69"/>
      <c r="P26" s="74"/>
      <c r="Q26" s="75"/>
      <c r="R26" s="75"/>
      <c r="S26" s="76"/>
      <c r="T26" s="76"/>
    </row>
    <row r="27" spans="1:20" ht="25.15" customHeight="1" x14ac:dyDescent="0.25">
      <c r="A27" s="53"/>
      <c r="B27" s="83"/>
      <c r="C27" s="71"/>
      <c r="D27" s="12"/>
      <c r="E27" s="52"/>
      <c r="F27" s="66"/>
      <c r="J27" s="62"/>
      <c r="K27" s="89" t="s">
        <v>224</v>
      </c>
      <c r="L27" s="86"/>
      <c r="M27" s="86"/>
      <c r="N27" s="86"/>
      <c r="O27" s="62"/>
      <c r="P27" s="74"/>
      <c r="Q27" s="75"/>
      <c r="R27" s="75"/>
      <c r="S27" s="76"/>
      <c r="T27" s="76"/>
    </row>
    <row r="28" spans="1:20" ht="26.45" customHeight="1" x14ac:dyDescent="0.25">
      <c r="A28" s="53"/>
      <c r="B28" s="59"/>
      <c r="C28" s="60"/>
      <c r="E28" s="48"/>
      <c r="F28" s="62"/>
      <c r="J28" s="62"/>
      <c r="K28" s="44"/>
      <c r="L28" s="23" t="s">
        <v>225</v>
      </c>
      <c r="M28" s="23" t="s">
        <v>226</v>
      </c>
      <c r="N28" s="23" t="s">
        <v>227</v>
      </c>
      <c r="O28" s="67"/>
      <c r="P28" s="73"/>
      <c r="Q28" s="75"/>
      <c r="R28" s="75"/>
      <c r="S28" s="76"/>
      <c r="T28" s="76"/>
    </row>
    <row r="29" spans="1:20" ht="15.75" x14ac:dyDescent="0.25">
      <c r="A29" s="53"/>
      <c r="B29" s="59"/>
      <c r="C29" s="56">
        <f>SUM(C5:C25)</f>
        <v>6125</v>
      </c>
      <c r="E29" s="52"/>
      <c r="F29" s="66"/>
      <c r="I29" s="20"/>
      <c r="J29" s="81" t="s">
        <v>228</v>
      </c>
      <c r="K29" s="84">
        <f>SUM(K5:K25)</f>
        <v>265.41666666666669</v>
      </c>
      <c r="L29" s="87">
        <f>$K29/L$33</f>
        <v>1.610983783538811E-7</v>
      </c>
      <c r="M29" s="87">
        <f>$K29/M$33</f>
        <v>6.4153384801066097E-10</v>
      </c>
      <c r="N29" s="87">
        <f>$K29/N$33</f>
        <v>4.5272859595856219E-6</v>
      </c>
      <c r="O29" s="69"/>
      <c r="P29" s="74"/>
      <c r="Q29" s="75"/>
      <c r="R29" s="75"/>
      <c r="S29" s="76"/>
      <c r="T29" s="76"/>
    </row>
    <row r="30" spans="1:20" x14ac:dyDescent="0.25">
      <c r="A30" s="53"/>
      <c r="B30" s="59"/>
      <c r="C30" s="61" t="s">
        <v>229</v>
      </c>
      <c r="E30" s="52"/>
      <c r="F30" s="66"/>
      <c r="J30" s="62"/>
      <c r="K30" s="24" t="s">
        <v>229</v>
      </c>
      <c r="L30" s="23" t="s">
        <v>230</v>
      </c>
      <c r="M30" s="23" t="s">
        <v>231</v>
      </c>
      <c r="N30" s="23" t="s">
        <v>232</v>
      </c>
      <c r="O30" s="70"/>
      <c r="P30" s="75"/>
      <c r="Q30" s="75"/>
      <c r="R30" s="75"/>
      <c r="S30" s="76"/>
      <c r="T30" s="76"/>
    </row>
    <row r="31" spans="1:20" x14ac:dyDescent="0.25">
      <c r="A31" s="53"/>
      <c r="B31" s="59"/>
      <c r="C31" s="61"/>
      <c r="E31" s="52"/>
      <c r="F31" s="66"/>
      <c r="J31" s="62"/>
      <c r="K31" s="24"/>
      <c r="L31" s="23"/>
      <c r="M31" s="23"/>
      <c r="N31" s="23"/>
      <c r="O31" s="70"/>
      <c r="P31" s="75"/>
      <c r="Q31" s="75"/>
      <c r="R31" s="75"/>
      <c r="S31" s="76"/>
      <c r="T31" s="76"/>
    </row>
    <row r="32" spans="1:20" ht="51.75" x14ac:dyDescent="0.25">
      <c r="A32" s="53"/>
      <c r="B32" s="59"/>
      <c r="C32" s="61"/>
      <c r="E32" s="52"/>
      <c r="F32" s="66"/>
      <c r="J32" s="62"/>
      <c r="K32" s="24"/>
      <c r="L32" s="5" t="s">
        <v>233</v>
      </c>
      <c r="M32" s="5" t="s">
        <v>234</v>
      </c>
      <c r="N32" s="5" t="s">
        <v>235</v>
      </c>
      <c r="O32" s="70"/>
      <c r="P32" s="75"/>
      <c r="Q32" s="75"/>
      <c r="R32" s="75"/>
      <c r="S32" s="76"/>
      <c r="T32" s="76"/>
    </row>
    <row r="33" spans="1:20" x14ac:dyDescent="0.25">
      <c r="A33" s="53"/>
      <c r="B33" s="59"/>
      <c r="C33" s="61"/>
      <c r="E33" s="52"/>
      <c r="F33" s="66"/>
      <c r="J33" s="62"/>
      <c r="K33" s="24"/>
      <c r="L33" s="100">
        <v>1647544000</v>
      </c>
      <c r="M33" s="100">
        <v>413722000000</v>
      </c>
      <c r="N33" s="100">
        <v>58626000</v>
      </c>
      <c r="O33" s="70"/>
      <c r="P33" s="75"/>
      <c r="Q33" s="75"/>
      <c r="R33" s="75"/>
      <c r="S33" s="76"/>
      <c r="T33" s="76"/>
    </row>
    <row r="34" spans="1:20" x14ac:dyDescent="0.25">
      <c r="A34" s="53"/>
      <c r="C34" s="23"/>
      <c r="E34" s="52"/>
      <c r="F34" s="66"/>
      <c r="J34" s="62"/>
      <c r="K34" s="23"/>
      <c r="L34" s="23"/>
      <c r="M34" s="23"/>
      <c r="N34" s="23"/>
      <c r="O34" s="70"/>
      <c r="P34" s="75"/>
      <c r="Q34" s="75"/>
      <c r="R34" s="75"/>
      <c r="S34" s="76"/>
      <c r="T34" s="76"/>
    </row>
    <row r="35" spans="1:20" x14ac:dyDescent="0.25">
      <c r="A35" s="53"/>
      <c r="B35" s="53"/>
      <c r="C35" s="54"/>
      <c r="D35" s="54"/>
      <c r="E35" s="52"/>
      <c r="F35" s="66"/>
      <c r="G35" s="67"/>
      <c r="H35" s="67"/>
      <c r="I35" s="68"/>
      <c r="J35" s="62"/>
      <c r="K35" s="70"/>
      <c r="L35" s="70"/>
      <c r="M35" s="70"/>
      <c r="N35" s="70"/>
      <c r="O35" s="70"/>
      <c r="P35" s="75"/>
      <c r="Q35" s="75"/>
      <c r="R35" s="75"/>
      <c r="S35" s="76"/>
      <c r="T35" s="76"/>
    </row>
    <row r="36" spans="1:20" x14ac:dyDescent="0.25">
      <c r="J36" s="75"/>
      <c r="K36" s="75"/>
      <c r="L36" s="75"/>
      <c r="M36" s="75"/>
      <c r="N36" s="75"/>
      <c r="O36" s="75"/>
      <c r="P36" s="75"/>
      <c r="Q36" s="75"/>
      <c r="R36" s="75"/>
      <c r="S36" s="76"/>
      <c r="T36" s="76"/>
    </row>
    <row r="37" spans="1:20" x14ac:dyDescent="0.25">
      <c r="J37" s="75"/>
      <c r="K37" s="75"/>
      <c r="L37" s="16" t="s">
        <v>236</v>
      </c>
      <c r="M37" s="16" t="s">
        <v>237</v>
      </c>
      <c r="N37" s="16" t="s">
        <v>238</v>
      </c>
      <c r="O37" s="75"/>
      <c r="P37" s="75"/>
      <c r="Q37" s="75"/>
      <c r="R37" s="75"/>
      <c r="S37" s="76"/>
      <c r="T37" s="76"/>
    </row>
    <row r="38" spans="1:20" x14ac:dyDescent="0.25">
      <c r="J38" s="75"/>
      <c r="K38" s="75"/>
      <c r="L38" s="21">
        <v>1</v>
      </c>
      <c r="M38" s="21">
        <v>1</v>
      </c>
      <c r="N38" s="21">
        <v>1</v>
      </c>
      <c r="O38" s="75"/>
      <c r="P38" s="75"/>
      <c r="Q38" s="75"/>
      <c r="R38" s="75"/>
      <c r="S38" s="76"/>
      <c r="T38" s="76"/>
    </row>
    <row r="39" spans="1:20" x14ac:dyDescent="0.25">
      <c r="J39" s="75"/>
      <c r="K39" s="75"/>
      <c r="O39" s="75"/>
      <c r="P39" s="75"/>
      <c r="Q39" s="75"/>
      <c r="R39" s="75"/>
      <c r="S39" s="76"/>
      <c r="T39" s="76"/>
    </row>
    <row r="40" spans="1:20" x14ac:dyDescent="0.25">
      <c r="J40" s="75"/>
      <c r="K40" s="75"/>
      <c r="L40" s="75"/>
      <c r="M40" s="75"/>
      <c r="N40" s="75"/>
      <c r="O40" s="75"/>
      <c r="P40" s="75"/>
      <c r="Q40" s="75"/>
      <c r="R40" s="75"/>
      <c r="S40" s="76"/>
      <c r="T40" s="76"/>
    </row>
    <row r="41" spans="1:20" ht="29.45" customHeight="1" x14ac:dyDescent="0.3">
      <c r="C41" s="23"/>
      <c r="E41" s="23"/>
      <c r="F41" s="23"/>
      <c r="J41" s="77"/>
      <c r="K41" s="88" t="s">
        <v>239</v>
      </c>
      <c r="L41" s="76"/>
      <c r="M41" s="76"/>
      <c r="N41" s="76"/>
      <c r="O41" s="76"/>
      <c r="P41" s="76"/>
      <c r="Q41" s="76"/>
      <c r="R41" s="76"/>
      <c r="S41" s="76"/>
      <c r="T41" s="76"/>
    </row>
    <row r="42" spans="1:20" ht="17.45" customHeight="1" x14ac:dyDescent="0.25">
      <c r="J42" s="77"/>
      <c r="O42" s="76"/>
      <c r="P42" s="76"/>
      <c r="Q42" s="76"/>
      <c r="R42" s="76"/>
      <c r="S42" s="76"/>
      <c r="T42" s="76"/>
    </row>
    <row r="43" spans="1:20" ht="15.75" x14ac:dyDescent="0.25">
      <c r="J43" s="90" t="s">
        <v>228</v>
      </c>
      <c r="K43" s="91">
        <f>K29*$K$47</f>
        <v>265.41666666666669</v>
      </c>
      <c r="L43" s="92">
        <f>L29*$K$47/L38</f>
        <v>1.610983783538811E-7</v>
      </c>
      <c r="M43" s="92">
        <f>M29*$K$47/M38</f>
        <v>6.4153384801066097E-10</v>
      </c>
      <c r="N43" s="92">
        <f>N29*$K$47/N38</f>
        <v>4.5272859595856219E-6</v>
      </c>
      <c r="O43" s="76"/>
      <c r="P43" s="76"/>
      <c r="Q43" s="76"/>
      <c r="R43" s="76"/>
      <c r="S43" s="76"/>
      <c r="T43" s="76"/>
    </row>
    <row r="44" spans="1:20" x14ac:dyDescent="0.25">
      <c r="J44" s="77"/>
      <c r="K44" s="24" t="s">
        <v>229</v>
      </c>
      <c r="L44" s="23" t="s">
        <v>230</v>
      </c>
      <c r="M44" s="23" t="s">
        <v>231</v>
      </c>
      <c r="N44" s="23" t="s">
        <v>232</v>
      </c>
      <c r="O44" s="76"/>
      <c r="P44" s="76"/>
      <c r="Q44" s="76"/>
      <c r="R44" s="76"/>
      <c r="S44" s="76"/>
      <c r="T44" s="76"/>
    </row>
    <row r="45" spans="1:20" x14ac:dyDescent="0.25">
      <c r="J45" s="77"/>
      <c r="O45" s="76"/>
      <c r="P45" s="76"/>
      <c r="Q45" s="76"/>
      <c r="R45" s="76"/>
      <c r="S45" s="76"/>
      <c r="T45" s="76"/>
    </row>
    <row r="46" spans="1:20" ht="39" x14ac:dyDescent="0.25">
      <c r="J46" s="77"/>
      <c r="K46" s="5" t="s">
        <v>240</v>
      </c>
      <c r="L46" s="5" t="s">
        <v>241</v>
      </c>
      <c r="M46" s="5" t="s">
        <v>242</v>
      </c>
      <c r="N46" s="5" t="s">
        <v>243</v>
      </c>
      <c r="O46" s="76"/>
      <c r="P46" s="76"/>
      <c r="Q46" s="76"/>
      <c r="R46" s="76"/>
      <c r="S46" s="76"/>
      <c r="T46" s="76"/>
    </row>
    <row r="47" spans="1:20" x14ac:dyDescent="0.25">
      <c r="J47" s="77"/>
      <c r="K47" s="45">
        <f>($K$5*Q5+$K$6*Q6+$K$7*Q7+$K$8*Q8+$K$9*Q9+$K$10*Q10+$K$11*Q11+$K$12*Q12+$K$13*Q13+$K$14*Q14+$K$15*Q15+$K$16*Q16+$K$17*Q17+$K$18*Q18+$K$19*Q19+$K$20*Q20+$K$21*Q21+$K$22*Q22+$K$23*Q23+$K$24*Q24+$K$25*Q25)/SUM(K5:K25)</f>
        <v>1</v>
      </c>
      <c r="L47" s="97">
        <f>L33*L38</f>
        <v>1647544000</v>
      </c>
      <c r="M47" s="97">
        <f>M33*M38</f>
        <v>413722000000</v>
      </c>
      <c r="N47" s="97">
        <f>N33*N38</f>
        <v>58626000</v>
      </c>
      <c r="O47" s="76"/>
      <c r="P47" s="76"/>
      <c r="Q47" s="76"/>
      <c r="R47" s="76"/>
      <c r="S47" s="76"/>
      <c r="T47" s="76"/>
    </row>
    <row r="48" spans="1:20" x14ac:dyDescent="0.25">
      <c r="J48" s="77"/>
      <c r="K48" s="23" t="s">
        <v>244</v>
      </c>
      <c r="O48" s="76"/>
      <c r="P48" s="76"/>
      <c r="Q48" s="76"/>
      <c r="R48" s="76"/>
      <c r="S48" s="76"/>
      <c r="T48" s="76"/>
    </row>
    <row r="49" spans="10:20" x14ac:dyDescent="0.25">
      <c r="J49" s="77"/>
      <c r="K49" s="77"/>
      <c r="L49" s="77"/>
      <c r="M49" s="77"/>
      <c r="N49" s="77"/>
      <c r="O49" s="79"/>
      <c r="P49" s="76"/>
      <c r="Q49" s="76"/>
      <c r="R49" s="76"/>
      <c r="S49" s="76"/>
      <c r="T49" s="76"/>
    </row>
  </sheetData>
  <mergeCells count="4">
    <mergeCell ref="H5:H9"/>
    <mergeCell ref="H10:H14"/>
    <mergeCell ref="H15:H19"/>
    <mergeCell ref="H20:H24"/>
  </mergeCells>
  <conditionalFormatting sqref="Q5:Q25">
    <cfRule type="cellIs" priority="7" operator="notEqual">
      <formula>1</formula>
    </cfRule>
    <cfRule type="cellIs" dxfId="15" priority="8" operator="notEqual">
      <formula>1</formula>
    </cfRule>
  </conditionalFormatting>
  <conditionalFormatting sqref="Q5:Q25">
    <cfRule type="cellIs" dxfId="14" priority="6" operator="notEqual">
      <formula>1</formula>
    </cfRule>
  </conditionalFormatting>
  <conditionalFormatting sqref="K47">
    <cfRule type="cellIs" dxfId="13" priority="5" operator="notEqual">
      <formula>1</formula>
    </cfRule>
  </conditionalFormatting>
  <conditionalFormatting sqref="K43">
    <cfRule type="cellIs" dxfId="12" priority="4" operator="notEqual">
      <formula>$K$29</formula>
    </cfRule>
  </conditionalFormatting>
  <conditionalFormatting sqref="L38:N38">
    <cfRule type="cellIs" dxfId="11" priority="3" operator="notEqual">
      <formula>1</formula>
    </cfRule>
  </conditionalFormatting>
  <conditionalFormatting sqref="T5:T25">
    <cfRule type="cellIs" dxfId="10" priority="2" operator="notEqual">
      <formula>$K5</formula>
    </cfRule>
  </conditionalFormatting>
  <conditionalFormatting sqref="L43:N43">
    <cfRule type="cellIs" dxfId="9" priority="1" operator="notEqual">
      <formula>L$29</formula>
    </cfRule>
  </conditionalFormatting>
  <conditionalFormatting sqref="L47:N47">
    <cfRule type="cellIs" dxfId="8" priority="9" operator="notEqual">
      <formula>L$33</formula>
    </cfRule>
  </conditionalFormatting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31" zoomScale="55" zoomScaleNormal="55" workbookViewId="0">
      <selection activeCell="C29" sqref="C29"/>
    </sheetView>
  </sheetViews>
  <sheetFormatPr defaultColWidth="12.7109375" defaultRowHeight="15" x14ac:dyDescent="0.25"/>
  <cols>
    <col min="1" max="1" width="4" style="16" customWidth="1"/>
    <col min="2" max="2" width="40.28515625" style="12" customWidth="1"/>
    <col min="3" max="3" width="23.7109375" style="2" customWidth="1"/>
    <col min="4" max="4" width="38.140625" style="16" customWidth="1"/>
    <col min="5" max="6" width="3.5703125" style="2" customWidth="1"/>
    <col min="7" max="7" width="25.85546875" style="16" customWidth="1"/>
    <col min="8" max="8" width="33.5703125" style="16" customWidth="1"/>
    <col min="9" max="9" width="42.7109375" style="4" customWidth="1"/>
    <col min="10" max="10" width="18.5703125" style="2" customWidth="1"/>
    <col min="11" max="11" width="25.28515625" style="2" customWidth="1"/>
    <col min="12" max="14" width="23.7109375" style="16" customWidth="1"/>
    <col min="15" max="16" width="4.28515625" style="16" customWidth="1"/>
    <col min="17" max="17" width="23.7109375" style="16" customWidth="1"/>
    <col min="18" max="18" width="3.7109375" style="16" customWidth="1"/>
    <col min="19" max="19" width="16.28515625" style="16" customWidth="1"/>
    <col min="20" max="20" width="22" style="16" customWidth="1"/>
    <col min="21" max="16384" width="12.7109375" style="16"/>
  </cols>
  <sheetData>
    <row r="1" spans="1:20" ht="32.450000000000003" customHeight="1" x14ac:dyDescent="0.25">
      <c r="A1" s="53"/>
      <c r="B1" s="80" t="s">
        <v>148</v>
      </c>
      <c r="C1" s="48"/>
      <c r="D1" s="48"/>
      <c r="E1" s="48"/>
      <c r="F1" s="62"/>
      <c r="G1" s="81" t="s">
        <v>149</v>
      </c>
      <c r="H1" s="67"/>
      <c r="I1" s="68"/>
      <c r="J1" s="62"/>
      <c r="K1" s="62"/>
      <c r="L1" s="67"/>
      <c r="M1" s="67"/>
      <c r="N1" s="67"/>
      <c r="O1" s="67"/>
      <c r="P1" s="73"/>
      <c r="Q1" s="82" t="s">
        <v>150</v>
      </c>
      <c r="R1" s="75"/>
      <c r="S1" s="78"/>
      <c r="T1" s="78"/>
    </row>
    <row r="2" spans="1:20" s="10" customFormat="1" ht="79.150000000000006" customHeight="1" x14ac:dyDescent="0.3">
      <c r="A2" s="53"/>
      <c r="B2" s="5" t="s">
        <v>151</v>
      </c>
      <c r="C2" s="5" t="s">
        <v>152</v>
      </c>
      <c r="D2" s="19"/>
      <c r="E2" s="49"/>
      <c r="F2" s="63"/>
      <c r="G2" s="129" t="s">
        <v>153</v>
      </c>
      <c r="H2" s="129" t="s">
        <v>154</v>
      </c>
      <c r="J2" s="130"/>
      <c r="K2" s="131" t="s">
        <v>155</v>
      </c>
      <c r="L2" s="5"/>
      <c r="M2" s="5"/>
      <c r="N2" s="5"/>
      <c r="O2" s="63"/>
      <c r="P2" s="73"/>
      <c r="Q2" s="73"/>
      <c r="R2" s="75"/>
      <c r="S2" s="78"/>
      <c r="T2" s="98"/>
    </row>
    <row r="3" spans="1:20" s="17" customFormat="1" ht="51" customHeight="1" x14ac:dyDescent="0.25">
      <c r="A3" s="53"/>
      <c r="B3" s="95" t="s">
        <v>156</v>
      </c>
      <c r="C3" s="94">
        <v>3</v>
      </c>
      <c r="E3" s="49"/>
      <c r="F3" s="63"/>
      <c r="G3" s="47">
        <f>'F1 summary table'!J23</f>
        <v>0.35</v>
      </c>
      <c r="H3" s="47">
        <v>0.2</v>
      </c>
      <c r="J3" s="3"/>
      <c r="K3" s="128">
        <f>G3*H3</f>
        <v>6.9999999999999993E-2</v>
      </c>
      <c r="O3" s="69"/>
      <c r="P3" s="73"/>
      <c r="Q3" s="73"/>
      <c r="R3" s="75"/>
      <c r="S3" s="78"/>
      <c r="T3" s="99"/>
    </row>
    <row r="4" spans="1:20" ht="56.45" customHeight="1" x14ac:dyDescent="0.25">
      <c r="A4" s="53"/>
      <c r="B4" s="19" t="s">
        <v>157</v>
      </c>
      <c r="C4" s="93" t="s">
        <v>158</v>
      </c>
      <c r="D4" s="72" t="s">
        <v>159</v>
      </c>
      <c r="E4" s="49"/>
      <c r="F4" s="63"/>
      <c r="G4" s="5" t="s">
        <v>160</v>
      </c>
      <c r="H4" s="19" t="s">
        <v>161</v>
      </c>
      <c r="I4" s="5" t="s">
        <v>162</v>
      </c>
      <c r="J4" s="5" t="s">
        <v>163</v>
      </c>
      <c r="K4" s="5" t="s">
        <v>164</v>
      </c>
      <c r="L4" s="23" t="s">
        <v>165</v>
      </c>
      <c r="M4" s="23" t="s">
        <v>166</v>
      </c>
      <c r="N4" s="24" t="s">
        <v>167</v>
      </c>
      <c r="O4" s="70"/>
      <c r="P4" s="75"/>
      <c r="Q4" s="5" t="s">
        <v>245</v>
      </c>
      <c r="R4" s="75"/>
      <c r="S4" s="5" t="s">
        <v>169</v>
      </c>
      <c r="T4" s="5" t="s">
        <v>170</v>
      </c>
    </row>
    <row r="5" spans="1:20" ht="29.45" customHeight="1" x14ac:dyDescent="0.25">
      <c r="A5" s="53"/>
      <c r="B5" s="55" t="s">
        <v>171</v>
      </c>
      <c r="C5" s="56">
        <f>(97+101+124)</f>
        <v>322</v>
      </c>
      <c r="D5" s="12"/>
      <c r="E5" s="50"/>
      <c r="F5" s="64"/>
      <c r="G5" s="13" t="s">
        <v>246</v>
      </c>
      <c r="H5" s="134" t="s">
        <v>173</v>
      </c>
      <c r="I5" s="7" t="s">
        <v>174</v>
      </c>
      <c r="J5" s="6" t="s">
        <v>175</v>
      </c>
      <c r="K5" s="22">
        <f>C5/$C$3*$K$3</f>
        <v>7.5133333333333319</v>
      </c>
      <c r="L5" s="85">
        <f t="shared" ref="L5:N25" si="0">$K5/L$33</f>
        <v>4.5603233257098641E-9</v>
      </c>
      <c r="M5" s="85">
        <f t="shared" si="0"/>
        <v>1.8160342774455628E-11</v>
      </c>
      <c r="N5" s="85">
        <f t="shared" si="0"/>
        <v>1.2815701793288528E-7</v>
      </c>
      <c r="O5" s="65"/>
      <c r="P5" s="21"/>
      <c r="Q5" s="21">
        <v>1</v>
      </c>
      <c r="R5" s="75"/>
      <c r="S5" s="6" t="s">
        <v>175</v>
      </c>
      <c r="T5" s="96">
        <f>K5*Q5</f>
        <v>7.5133333333333319</v>
      </c>
    </row>
    <row r="6" spans="1:20" ht="13.15" customHeight="1" x14ac:dyDescent="0.25">
      <c r="A6" s="53"/>
      <c r="B6" s="57" t="s">
        <v>176</v>
      </c>
      <c r="C6" s="58">
        <v>0</v>
      </c>
      <c r="D6" s="12"/>
      <c r="E6" s="51"/>
      <c r="F6" s="65"/>
      <c r="G6" s="13" t="s">
        <v>246</v>
      </c>
      <c r="H6" s="135"/>
      <c r="I6" s="11" t="s">
        <v>176</v>
      </c>
      <c r="J6" s="6" t="s">
        <v>177</v>
      </c>
      <c r="K6" s="22">
        <f t="shared" ref="K6:K25" si="1">C6/$C$3*$K$3</f>
        <v>0</v>
      </c>
      <c r="L6" s="85">
        <f t="shared" si="0"/>
        <v>0</v>
      </c>
      <c r="M6" s="85">
        <f t="shared" si="0"/>
        <v>0</v>
      </c>
      <c r="N6" s="85">
        <f t="shared" si="0"/>
        <v>0</v>
      </c>
      <c r="O6" s="65"/>
      <c r="P6" s="21"/>
      <c r="Q6" s="21">
        <v>1</v>
      </c>
      <c r="R6" s="75"/>
      <c r="S6" s="6" t="s">
        <v>177</v>
      </c>
      <c r="T6" s="96">
        <f t="shared" ref="T6:T25" si="2">K6*Q6</f>
        <v>0</v>
      </c>
    </row>
    <row r="7" spans="1:20" ht="13.15" customHeight="1" x14ac:dyDescent="0.25">
      <c r="A7" s="53"/>
      <c r="B7" s="57" t="s">
        <v>176</v>
      </c>
      <c r="C7" s="58">
        <v>0</v>
      </c>
      <c r="D7" s="12"/>
      <c r="E7" s="51"/>
      <c r="F7" s="65"/>
      <c r="G7" s="13" t="s">
        <v>246</v>
      </c>
      <c r="H7" s="135"/>
      <c r="I7" s="11" t="s">
        <v>176</v>
      </c>
      <c r="J7" s="6" t="s">
        <v>178</v>
      </c>
      <c r="K7" s="22">
        <f t="shared" si="1"/>
        <v>0</v>
      </c>
      <c r="L7" s="85">
        <f t="shared" si="0"/>
        <v>0</v>
      </c>
      <c r="M7" s="85">
        <f t="shared" si="0"/>
        <v>0</v>
      </c>
      <c r="N7" s="85">
        <f t="shared" si="0"/>
        <v>0</v>
      </c>
      <c r="O7" s="65"/>
      <c r="P7" s="21"/>
      <c r="Q7" s="21">
        <v>1</v>
      </c>
      <c r="R7" s="75"/>
      <c r="S7" s="6" t="s">
        <v>178</v>
      </c>
      <c r="T7" s="96">
        <f t="shared" si="2"/>
        <v>0</v>
      </c>
    </row>
    <row r="8" spans="1:20" ht="26.45" customHeight="1" x14ac:dyDescent="0.25">
      <c r="A8" s="53"/>
      <c r="B8" s="55" t="s">
        <v>179</v>
      </c>
      <c r="C8" s="56">
        <f>(573+510+506)</f>
        <v>1589</v>
      </c>
      <c r="D8" s="12"/>
      <c r="E8" s="50"/>
      <c r="F8" s="64"/>
      <c r="G8" s="13" t="s">
        <v>246</v>
      </c>
      <c r="H8" s="135"/>
      <c r="I8" s="7" t="s">
        <v>180</v>
      </c>
      <c r="J8" s="6" t="s">
        <v>181</v>
      </c>
      <c r="K8" s="22">
        <f t="shared" si="1"/>
        <v>37.076666666666661</v>
      </c>
      <c r="L8" s="85">
        <f t="shared" si="0"/>
        <v>2.2504204237742153E-8</v>
      </c>
      <c r="M8" s="85">
        <f t="shared" si="0"/>
        <v>8.9617343691335397E-11</v>
      </c>
      <c r="N8" s="85">
        <f t="shared" si="0"/>
        <v>6.3242702327749906E-7</v>
      </c>
      <c r="O8" s="65"/>
      <c r="P8" s="21"/>
      <c r="Q8" s="21">
        <v>1</v>
      </c>
      <c r="R8" s="75"/>
      <c r="S8" s="6" t="s">
        <v>181</v>
      </c>
      <c r="T8" s="96">
        <f t="shared" si="2"/>
        <v>37.076666666666661</v>
      </c>
    </row>
    <row r="9" spans="1:20" ht="13.15" customHeight="1" x14ac:dyDescent="0.25">
      <c r="A9" s="53"/>
      <c r="B9" s="57" t="s">
        <v>176</v>
      </c>
      <c r="C9" s="58">
        <v>0</v>
      </c>
      <c r="D9" s="12"/>
      <c r="E9" s="51"/>
      <c r="F9" s="65"/>
      <c r="G9" s="13" t="s">
        <v>246</v>
      </c>
      <c r="H9" s="136"/>
      <c r="I9" s="11" t="s">
        <v>176</v>
      </c>
      <c r="J9" s="6" t="s">
        <v>182</v>
      </c>
      <c r="K9" s="22">
        <f t="shared" si="1"/>
        <v>0</v>
      </c>
      <c r="L9" s="85">
        <f t="shared" si="0"/>
        <v>0</v>
      </c>
      <c r="M9" s="85">
        <f t="shared" si="0"/>
        <v>0</v>
      </c>
      <c r="N9" s="85">
        <f t="shared" si="0"/>
        <v>0</v>
      </c>
      <c r="O9" s="65"/>
      <c r="P9" s="21"/>
      <c r="Q9" s="21">
        <v>1</v>
      </c>
      <c r="R9" s="75"/>
      <c r="S9" s="6" t="s">
        <v>182</v>
      </c>
      <c r="T9" s="96">
        <f t="shared" si="2"/>
        <v>0</v>
      </c>
    </row>
    <row r="10" spans="1:20" ht="40.9" customHeight="1" x14ac:dyDescent="0.25">
      <c r="A10" s="53"/>
      <c r="B10" s="55" t="s">
        <v>183</v>
      </c>
      <c r="C10" s="56">
        <f xml:space="preserve"> (1207+1155+1211)</f>
        <v>3573</v>
      </c>
      <c r="D10" s="12"/>
      <c r="E10" s="50"/>
      <c r="F10" s="64"/>
      <c r="G10" s="13" t="s">
        <v>246</v>
      </c>
      <c r="H10" s="137" t="s">
        <v>184</v>
      </c>
      <c r="I10" s="8" t="s">
        <v>185</v>
      </c>
      <c r="J10" s="6" t="s">
        <v>186</v>
      </c>
      <c r="K10" s="22">
        <f t="shared" si="1"/>
        <v>83.36999999999999</v>
      </c>
      <c r="L10" s="85">
        <f t="shared" si="0"/>
        <v>5.0602593921619081E-8</v>
      </c>
      <c r="M10" s="85">
        <f t="shared" si="0"/>
        <v>2.0151212650040362E-10</v>
      </c>
      <c r="N10" s="85">
        <f t="shared" si="0"/>
        <v>1.4220652952614879E-6</v>
      </c>
      <c r="O10" s="65"/>
      <c r="P10" s="21"/>
      <c r="Q10" s="21">
        <v>1</v>
      </c>
      <c r="R10" s="75"/>
      <c r="S10" s="6" t="s">
        <v>186</v>
      </c>
      <c r="T10" s="96">
        <f t="shared" si="2"/>
        <v>83.36999999999999</v>
      </c>
    </row>
    <row r="11" spans="1:20" ht="39.6" customHeight="1" x14ac:dyDescent="0.25">
      <c r="A11" s="53"/>
      <c r="B11" s="55" t="s">
        <v>187</v>
      </c>
      <c r="C11" s="56">
        <v>0</v>
      </c>
      <c r="D11" s="12" t="s">
        <v>188</v>
      </c>
      <c r="E11" s="50"/>
      <c r="F11" s="64"/>
      <c r="G11" s="13" t="s">
        <v>246</v>
      </c>
      <c r="H11" s="138"/>
      <c r="I11" s="7" t="s">
        <v>189</v>
      </c>
      <c r="J11" s="6" t="s">
        <v>190</v>
      </c>
      <c r="K11" s="22">
        <f t="shared" si="1"/>
        <v>0</v>
      </c>
      <c r="L11" s="85">
        <f t="shared" si="0"/>
        <v>0</v>
      </c>
      <c r="M11" s="85">
        <f t="shared" si="0"/>
        <v>0</v>
      </c>
      <c r="N11" s="85">
        <f t="shared" si="0"/>
        <v>0</v>
      </c>
      <c r="O11" s="65"/>
      <c r="P11" s="21"/>
      <c r="Q11" s="21">
        <v>1</v>
      </c>
      <c r="R11" s="75"/>
      <c r="S11" s="6" t="s">
        <v>190</v>
      </c>
      <c r="T11" s="96">
        <f t="shared" si="2"/>
        <v>0</v>
      </c>
    </row>
    <row r="12" spans="1:20" ht="13.15" customHeight="1" x14ac:dyDescent="0.25">
      <c r="A12" s="53"/>
      <c r="B12" s="57" t="s">
        <v>176</v>
      </c>
      <c r="C12" s="58">
        <v>0</v>
      </c>
      <c r="D12" s="12"/>
      <c r="E12" s="51"/>
      <c r="F12" s="65"/>
      <c r="G12" s="13" t="s">
        <v>246</v>
      </c>
      <c r="H12" s="138"/>
      <c r="I12" s="11" t="s">
        <v>176</v>
      </c>
      <c r="J12" s="6" t="s">
        <v>191</v>
      </c>
      <c r="K12" s="22">
        <f t="shared" si="1"/>
        <v>0</v>
      </c>
      <c r="L12" s="85">
        <f t="shared" si="0"/>
        <v>0</v>
      </c>
      <c r="M12" s="85">
        <f t="shared" si="0"/>
        <v>0</v>
      </c>
      <c r="N12" s="85">
        <f t="shared" si="0"/>
        <v>0</v>
      </c>
      <c r="O12" s="65"/>
      <c r="P12" s="21"/>
      <c r="Q12" s="21">
        <v>1</v>
      </c>
      <c r="R12" s="75"/>
      <c r="S12" s="6" t="s">
        <v>191</v>
      </c>
      <c r="T12" s="96">
        <f t="shared" si="2"/>
        <v>0</v>
      </c>
    </row>
    <row r="13" spans="1:20" ht="13.15" customHeight="1" x14ac:dyDescent="0.25">
      <c r="A13" s="53"/>
      <c r="B13" s="57" t="s">
        <v>176</v>
      </c>
      <c r="C13" s="58">
        <v>0</v>
      </c>
      <c r="D13" s="12"/>
      <c r="E13" s="51"/>
      <c r="F13" s="65"/>
      <c r="G13" s="13" t="s">
        <v>246</v>
      </c>
      <c r="H13" s="138"/>
      <c r="I13" s="11" t="s">
        <v>176</v>
      </c>
      <c r="J13" s="6" t="s">
        <v>192</v>
      </c>
      <c r="K13" s="22">
        <f t="shared" si="1"/>
        <v>0</v>
      </c>
      <c r="L13" s="85">
        <f t="shared" si="0"/>
        <v>0</v>
      </c>
      <c r="M13" s="85">
        <f t="shared" si="0"/>
        <v>0</v>
      </c>
      <c r="N13" s="85">
        <f t="shared" si="0"/>
        <v>0</v>
      </c>
      <c r="O13" s="65"/>
      <c r="P13" s="21"/>
      <c r="Q13" s="21">
        <v>1</v>
      </c>
      <c r="R13" s="75"/>
      <c r="S13" s="6" t="s">
        <v>192</v>
      </c>
      <c r="T13" s="96">
        <f t="shared" si="2"/>
        <v>0</v>
      </c>
    </row>
    <row r="14" spans="1:20" ht="13.15" customHeight="1" x14ac:dyDescent="0.25">
      <c r="A14" s="53"/>
      <c r="B14" s="57" t="s">
        <v>176</v>
      </c>
      <c r="C14" s="58">
        <v>0</v>
      </c>
      <c r="D14" s="12"/>
      <c r="E14" s="51"/>
      <c r="F14" s="65"/>
      <c r="G14" s="13" t="s">
        <v>246</v>
      </c>
      <c r="H14" s="139"/>
      <c r="I14" s="11" t="s">
        <v>176</v>
      </c>
      <c r="J14" s="6" t="s">
        <v>193</v>
      </c>
      <c r="K14" s="22">
        <f t="shared" si="1"/>
        <v>0</v>
      </c>
      <c r="L14" s="85">
        <f t="shared" si="0"/>
        <v>0</v>
      </c>
      <c r="M14" s="85">
        <f t="shared" si="0"/>
        <v>0</v>
      </c>
      <c r="N14" s="85">
        <f t="shared" si="0"/>
        <v>0</v>
      </c>
      <c r="O14" s="65"/>
      <c r="P14" s="21"/>
      <c r="Q14" s="21">
        <v>1</v>
      </c>
      <c r="R14" s="75"/>
      <c r="S14" s="6" t="s">
        <v>193</v>
      </c>
      <c r="T14" s="96">
        <f t="shared" si="2"/>
        <v>0</v>
      </c>
    </row>
    <row r="15" spans="1:20" s="12" customFormat="1" ht="27" customHeight="1" x14ac:dyDescent="0.25">
      <c r="A15" s="53"/>
      <c r="B15" s="55" t="s">
        <v>194</v>
      </c>
      <c r="C15" s="56">
        <f>(97+108+104)</f>
        <v>309</v>
      </c>
      <c r="E15" s="50"/>
      <c r="F15" s="64"/>
      <c r="G15" s="13" t="s">
        <v>246</v>
      </c>
      <c r="H15" s="140" t="s">
        <v>195</v>
      </c>
      <c r="I15" s="7" t="s">
        <v>196</v>
      </c>
      <c r="J15" s="6" t="s">
        <v>197</v>
      </c>
      <c r="K15" s="22">
        <f t="shared" si="1"/>
        <v>7.2099999999999991</v>
      </c>
      <c r="L15" s="85">
        <f t="shared" si="0"/>
        <v>4.3762108933054288E-9</v>
      </c>
      <c r="M15" s="85">
        <f t="shared" si="0"/>
        <v>1.7427161233872019E-11</v>
      </c>
      <c r="N15" s="85">
        <f t="shared" si="0"/>
        <v>1.2298297683621599E-7</v>
      </c>
      <c r="O15" s="65"/>
      <c r="P15" s="21"/>
      <c r="Q15" s="21">
        <v>1</v>
      </c>
      <c r="R15" s="75"/>
      <c r="S15" s="6" t="s">
        <v>197</v>
      </c>
      <c r="T15" s="96">
        <f t="shared" si="2"/>
        <v>7.2099999999999991</v>
      </c>
    </row>
    <row r="16" spans="1:20" ht="37.9" customHeight="1" x14ac:dyDescent="0.25">
      <c r="A16" s="53"/>
      <c r="B16" s="55" t="s">
        <v>198</v>
      </c>
      <c r="C16" s="56">
        <v>0</v>
      </c>
      <c r="D16" s="12" t="s">
        <v>199</v>
      </c>
      <c r="E16" s="50"/>
      <c r="F16" s="64"/>
      <c r="G16" s="13" t="s">
        <v>246</v>
      </c>
      <c r="H16" s="141"/>
      <c r="I16" s="8" t="s">
        <v>200</v>
      </c>
      <c r="J16" s="6" t="s">
        <v>201</v>
      </c>
      <c r="K16" s="22">
        <f t="shared" si="1"/>
        <v>0</v>
      </c>
      <c r="L16" s="85">
        <f t="shared" si="0"/>
        <v>0</v>
      </c>
      <c r="M16" s="85">
        <f t="shared" si="0"/>
        <v>0</v>
      </c>
      <c r="N16" s="85">
        <f t="shared" si="0"/>
        <v>0</v>
      </c>
      <c r="O16" s="65"/>
      <c r="P16" s="21"/>
      <c r="Q16" s="21">
        <v>1</v>
      </c>
      <c r="R16" s="75"/>
      <c r="S16" s="6" t="s">
        <v>201</v>
      </c>
      <c r="T16" s="96">
        <f t="shared" si="2"/>
        <v>0</v>
      </c>
    </row>
    <row r="17" spans="1:20" ht="39.6" customHeight="1" x14ac:dyDescent="0.25">
      <c r="A17" s="53"/>
      <c r="B17" s="55" t="s">
        <v>202</v>
      </c>
      <c r="C17" s="56">
        <v>0</v>
      </c>
      <c r="D17" s="12"/>
      <c r="E17" s="50"/>
      <c r="F17" s="64"/>
      <c r="G17" s="13" t="s">
        <v>246</v>
      </c>
      <c r="H17" s="141"/>
      <c r="I17" s="7" t="s">
        <v>203</v>
      </c>
      <c r="J17" s="6" t="s">
        <v>204</v>
      </c>
      <c r="K17" s="22">
        <f t="shared" si="1"/>
        <v>0</v>
      </c>
      <c r="L17" s="85">
        <f t="shared" si="0"/>
        <v>0</v>
      </c>
      <c r="M17" s="85">
        <f t="shared" si="0"/>
        <v>0</v>
      </c>
      <c r="N17" s="85">
        <f t="shared" si="0"/>
        <v>0</v>
      </c>
      <c r="O17" s="65"/>
      <c r="P17" s="21"/>
      <c r="Q17" s="21">
        <v>1</v>
      </c>
      <c r="R17" s="75"/>
      <c r="S17" s="6" t="s">
        <v>204</v>
      </c>
      <c r="T17" s="96">
        <f t="shared" si="2"/>
        <v>0</v>
      </c>
    </row>
    <row r="18" spans="1:20" ht="13.15" customHeight="1" x14ac:dyDescent="0.25">
      <c r="A18" s="53"/>
      <c r="B18" s="57" t="s">
        <v>176</v>
      </c>
      <c r="C18" s="58">
        <v>0</v>
      </c>
      <c r="D18" s="12"/>
      <c r="E18" s="51"/>
      <c r="F18" s="65"/>
      <c r="G18" s="13" t="s">
        <v>246</v>
      </c>
      <c r="H18" s="141"/>
      <c r="I18" s="11" t="s">
        <v>176</v>
      </c>
      <c r="J18" s="6" t="s">
        <v>205</v>
      </c>
      <c r="K18" s="22">
        <f t="shared" si="1"/>
        <v>0</v>
      </c>
      <c r="L18" s="85">
        <f t="shared" si="0"/>
        <v>0</v>
      </c>
      <c r="M18" s="85">
        <f t="shared" si="0"/>
        <v>0</v>
      </c>
      <c r="N18" s="85">
        <f t="shared" si="0"/>
        <v>0</v>
      </c>
      <c r="O18" s="65"/>
      <c r="P18" s="21"/>
      <c r="Q18" s="21">
        <v>1</v>
      </c>
      <c r="R18" s="75"/>
      <c r="S18" s="6" t="s">
        <v>205</v>
      </c>
      <c r="T18" s="96">
        <f t="shared" si="2"/>
        <v>0</v>
      </c>
    </row>
    <row r="19" spans="1:20" ht="13.15" customHeight="1" x14ac:dyDescent="0.25">
      <c r="A19" s="53"/>
      <c r="B19" s="57" t="s">
        <v>176</v>
      </c>
      <c r="C19" s="58">
        <v>0</v>
      </c>
      <c r="D19" s="12"/>
      <c r="E19" s="51"/>
      <c r="F19" s="65"/>
      <c r="G19" s="13" t="s">
        <v>246</v>
      </c>
      <c r="H19" s="142"/>
      <c r="I19" s="11" t="s">
        <v>176</v>
      </c>
      <c r="J19" s="6" t="s">
        <v>206</v>
      </c>
      <c r="K19" s="22">
        <f t="shared" si="1"/>
        <v>0</v>
      </c>
      <c r="L19" s="85">
        <f t="shared" si="0"/>
        <v>0</v>
      </c>
      <c r="M19" s="85">
        <f t="shared" si="0"/>
        <v>0</v>
      </c>
      <c r="N19" s="85">
        <f t="shared" si="0"/>
        <v>0</v>
      </c>
      <c r="O19" s="65"/>
      <c r="P19" s="21"/>
      <c r="Q19" s="21">
        <v>1</v>
      </c>
      <c r="R19" s="75"/>
      <c r="S19" s="6" t="s">
        <v>206</v>
      </c>
      <c r="T19" s="96">
        <f t="shared" si="2"/>
        <v>0</v>
      </c>
    </row>
    <row r="20" spans="1:20" ht="33" customHeight="1" x14ac:dyDescent="0.25">
      <c r="A20" s="53"/>
      <c r="B20" s="55" t="s">
        <v>187</v>
      </c>
      <c r="C20" s="56">
        <v>0</v>
      </c>
      <c r="D20" s="12" t="s">
        <v>207</v>
      </c>
      <c r="E20" s="50"/>
      <c r="F20" s="64"/>
      <c r="G20" s="13" t="s">
        <v>246</v>
      </c>
      <c r="H20" s="143" t="s">
        <v>208</v>
      </c>
      <c r="I20" s="7" t="s">
        <v>209</v>
      </c>
      <c r="J20" s="6" t="s">
        <v>210</v>
      </c>
      <c r="K20" s="22">
        <f t="shared" si="1"/>
        <v>0</v>
      </c>
      <c r="L20" s="85">
        <f t="shared" si="0"/>
        <v>0</v>
      </c>
      <c r="M20" s="85">
        <f t="shared" si="0"/>
        <v>0</v>
      </c>
      <c r="N20" s="85">
        <f t="shared" si="0"/>
        <v>0</v>
      </c>
      <c r="O20" s="65"/>
      <c r="P20" s="21"/>
      <c r="Q20" s="21">
        <v>1</v>
      </c>
      <c r="R20" s="75"/>
      <c r="S20" s="6" t="s">
        <v>210</v>
      </c>
      <c r="T20" s="96">
        <f t="shared" si="2"/>
        <v>0</v>
      </c>
    </row>
    <row r="21" spans="1:20" ht="40.15" customHeight="1" x14ac:dyDescent="0.25">
      <c r="A21" s="53"/>
      <c r="B21" s="55" t="s">
        <v>211</v>
      </c>
      <c r="C21" s="56">
        <f>(14+30+31)</f>
        <v>75</v>
      </c>
      <c r="D21" s="12" t="s">
        <v>212</v>
      </c>
      <c r="E21" s="50"/>
      <c r="F21" s="64"/>
      <c r="G21" s="13" t="s">
        <v>246</v>
      </c>
      <c r="H21" s="144"/>
      <c r="I21" s="7" t="s">
        <v>213</v>
      </c>
      <c r="J21" s="6" t="s">
        <v>214</v>
      </c>
      <c r="K21" s="22">
        <f t="shared" si="1"/>
        <v>1.7499999999999998</v>
      </c>
      <c r="L21" s="85">
        <f t="shared" si="0"/>
        <v>1.0621871100255894E-9</v>
      </c>
      <c r="M21" s="85">
        <f t="shared" si="0"/>
        <v>4.2298935033669945E-12</v>
      </c>
      <c r="N21" s="85">
        <f t="shared" si="0"/>
        <v>2.985023709616893E-8</v>
      </c>
      <c r="O21" s="65"/>
      <c r="P21" s="21"/>
      <c r="Q21" s="21">
        <v>1</v>
      </c>
      <c r="R21" s="75"/>
      <c r="S21" s="6" t="s">
        <v>214</v>
      </c>
      <c r="T21" s="96">
        <f t="shared" si="2"/>
        <v>1.7499999999999998</v>
      </c>
    </row>
    <row r="22" spans="1:20" ht="39.6" customHeight="1" x14ac:dyDescent="0.25">
      <c r="A22" s="53"/>
      <c r="B22" s="55" t="s">
        <v>187</v>
      </c>
      <c r="C22" s="56">
        <v>0</v>
      </c>
      <c r="D22" s="12" t="s">
        <v>215</v>
      </c>
      <c r="E22" s="50"/>
      <c r="F22" s="64"/>
      <c r="G22" s="13" t="s">
        <v>246</v>
      </c>
      <c r="H22" s="144"/>
      <c r="I22" s="7" t="s">
        <v>216</v>
      </c>
      <c r="J22" s="6" t="s">
        <v>217</v>
      </c>
      <c r="K22" s="22">
        <f t="shared" si="1"/>
        <v>0</v>
      </c>
      <c r="L22" s="85">
        <f t="shared" si="0"/>
        <v>0</v>
      </c>
      <c r="M22" s="85">
        <f t="shared" si="0"/>
        <v>0</v>
      </c>
      <c r="N22" s="85">
        <f t="shared" si="0"/>
        <v>0</v>
      </c>
      <c r="O22" s="65"/>
      <c r="P22" s="21"/>
      <c r="Q22" s="21">
        <v>1</v>
      </c>
      <c r="R22" s="75"/>
      <c r="S22" s="6" t="s">
        <v>217</v>
      </c>
      <c r="T22" s="96">
        <f t="shared" si="2"/>
        <v>0</v>
      </c>
    </row>
    <row r="23" spans="1:20" ht="13.15" customHeight="1" x14ac:dyDescent="0.25">
      <c r="A23" s="53"/>
      <c r="B23" s="57" t="s">
        <v>176</v>
      </c>
      <c r="C23" s="58">
        <v>0</v>
      </c>
      <c r="D23" s="12"/>
      <c r="E23" s="51"/>
      <c r="F23" s="65"/>
      <c r="G23" s="13" t="s">
        <v>246</v>
      </c>
      <c r="H23" s="144"/>
      <c r="I23" s="11" t="s">
        <v>176</v>
      </c>
      <c r="J23" s="6" t="s">
        <v>218</v>
      </c>
      <c r="K23" s="22">
        <f t="shared" si="1"/>
        <v>0</v>
      </c>
      <c r="L23" s="85">
        <f t="shared" si="0"/>
        <v>0</v>
      </c>
      <c r="M23" s="85">
        <f t="shared" si="0"/>
        <v>0</v>
      </c>
      <c r="N23" s="85">
        <f t="shared" si="0"/>
        <v>0</v>
      </c>
      <c r="O23" s="65"/>
      <c r="P23" s="21"/>
      <c r="Q23" s="21">
        <v>1</v>
      </c>
      <c r="R23" s="75"/>
      <c r="S23" s="6" t="s">
        <v>218</v>
      </c>
      <c r="T23" s="96">
        <f t="shared" si="2"/>
        <v>0</v>
      </c>
    </row>
    <row r="24" spans="1:20" ht="13.15" customHeight="1" x14ac:dyDescent="0.25">
      <c r="A24" s="53"/>
      <c r="B24" s="57" t="s">
        <v>176</v>
      </c>
      <c r="C24" s="58">
        <v>0</v>
      </c>
      <c r="D24" s="12"/>
      <c r="E24" s="51"/>
      <c r="F24" s="65"/>
      <c r="G24" s="13" t="s">
        <v>246</v>
      </c>
      <c r="H24" s="145"/>
      <c r="I24" s="11" t="s">
        <v>176</v>
      </c>
      <c r="J24" s="6" t="s">
        <v>219</v>
      </c>
      <c r="K24" s="22">
        <f t="shared" si="1"/>
        <v>0</v>
      </c>
      <c r="L24" s="85">
        <f t="shared" si="0"/>
        <v>0</v>
      </c>
      <c r="M24" s="85">
        <f t="shared" si="0"/>
        <v>0</v>
      </c>
      <c r="N24" s="85">
        <f t="shared" si="0"/>
        <v>0</v>
      </c>
      <c r="O24" s="65"/>
      <c r="P24" s="21"/>
      <c r="Q24" s="21">
        <v>1</v>
      </c>
      <c r="R24" s="75"/>
      <c r="S24" s="6" t="s">
        <v>219</v>
      </c>
      <c r="T24" s="96">
        <f t="shared" si="2"/>
        <v>0</v>
      </c>
    </row>
    <row r="25" spans="1:20" ht="25.15" customHeight="1" x14ac:dyDescent="0.25">
      <c r="A25" s="53"/>
      <c r="B25" s="55" t="s">
        <v>220</v>
      </c>
      <c r="C25" s="56">
        <f>(81+76+100)</f>
        <v>257</v>
      </c>
      <c r="D25" s="12"/>
      <c r="E25" s="50"/>
      <c r="F25" s="64"/>
      <c r="G25" s="13" t="s">
        <v>246</v>
      </c>
      <c r="H25" s="9" t="s">
        <v>221</v>
      </c>
      <c r="I25" s="7" t="s">
        <v>222</v>
      </c>
      <c r="J25" s="6" t="s">
        <v>223</v>
      </c>
      <c r="K25" s="22">
        <f t="shared" si="1"/>
        <v>5.9966666666666661</v>
      </c>
      <c r="L25" s="85">
        <f t="shared" si="0"/>
        <v>3.6397611636876866E-9</v>
      </c>
      <c r="M25" s="85">
        <f t="shared" si="0"/>
        <v>1.4494435071537569E-11</v>
      </c>
      <c r="N25" s="85">
        <f t="shared" si="0"/>
        <v>1.0228681244953888E-7</v>
      </c>
      <c r="O25" s="65"/>
      <c r="P25" s="21"/>
      <c r="Q25" s="21">
        <v>1</v>
      </c>
      <c r="R25" s="75"/>
      <c r="S25" s="6" t="s">
        <v>223</v>
      </c>
      <c r="T25" s="96">
        <f t="shared" si="2"/>
        <v>5.9966666666666661</v>
      </c>
    </row>
    <row r="26" spans="1:20" ht="25.15" customHeight="1" x14ac:dyDescent="0.25">
      <c r="A26" s="53"/>
      <c r="B26" s="83"/>
      <c r="C26" s="71"/>
      <c r="D26" s="12"/>
      <c r="E26" s="52"/>
      <c r="F26" s="66"/>
      <c r="K26" s="44"/>
      <c r="L26" s="46"/>
      <c r="M26" s="46"/>
      <c r="N26" s="46"/>
      <c r="O26" s="69"/>
      <c r="P26" s="74"/>
      <c r="Q26" s="75"/>
      <c r="R26" s="75"/>
      <c r="S26" s="76"/>
      <c r="T26" s="76"/>
    </row>
    <row r="27" spans="1:20" ht="25.15" customHeight="1" x14ac:dyDescent="0.25">
      <c r="A27" s="53"/>
      <c r="B27" s="83"/>
      <c r="C27" s="71"/>
      <c r="D27" s="12"/>
      <c r="E27" s="52"/>
      <c r="F27" s="66"/>
      <c r="J27" s="62"/>
      <c r="K27" s="89" t="s">
        <v>224</v>
      </c>
      <c r="L27" s="86"/>
      <c r="M27" s="86"/>
      <c r="N27" s="86"/>
      <c r="O27" s="62"/>
      <c r="P27" s="74"/>
      <c r="Q27" s="75"/>
      <c r="R27" s="75"/>
      <c r="S27" s="76"/>
      <c r="T27" s="76"/>
    </row>
    <row r="28" spans="1:20" ht="26.45" customHeight="1" x14ac:dyDescent="0.25">
      <c r="A28" s="53"/>
      <c r="B28" s="59"/>
      <c r="C28" s="60"/>
      <c r="E28" s="48"/>
      <c r="F28" s="62"/>
      <c r="J28" s="62"/>
      <c r="K28" s="44"/>
      <c r="L28" s="23" t="s">
        <v>225</v>
      </c>
      <c r="M28" s="23" t="s">
        <v>226</v>
      </c>
      <c r="N28" s="23" t="s">
        <v>227</v>
      </c>
      <c r="O28" s="67"/>
      <c r="P28" s="73"/>
      <c r="Q28" s="75"/>
      <c r="R28" s="75"/>
      <c r="S28" s="76"/>
      <c r="T28" s="76"/>
    </row>
    <row r="29" spans="1:20" ht="15.75" x14ac:dyDescent="0.25">
      <c r="A29" s="53"/>
      <c r="B29" s="59"/>
      <c r="C29" s="56">
        <f>SUM(C5:C25)</f>
        <v>6125</v>
      </c>
      <c r="E29" s="52"/>
      <c r="F29" s="66"/>
      <c r="I29" s="20"/>
      <c r="J29" s="81" t="s">
        <v>228</v>
      </c>
      <c r="K29" s="84">
        <f>SUM(K5:K25)</f>
        <v>142.91666666666666</v>
      </c>
      <c r="L29" s="87">
        <f>$K29/L$33</f>
        <v>8.6745280652089807E-8</v>
      </c>
      <c r="M29" s="87">
        <f>$K29/M$33</f>
        <v>3.4544130277497123E-10</v>
      </c>
      <c r="N29" s="87">
        <f>$K29/N$33</f>
        <v>2.4377693628537963E-6</v>
      </c>
      <c r="O29" s="69"/>
      <c r="P29" s="74"/>
      <c r="Q29" s="75"/>
      <c r="R29" s="75"/>
      <c r="S29" s="76"/>
      <c r="T29" s="76"/>
    </row>
    <row r="30" spans="1:20" x14ac:dyDescent="0.25">
      <c r="A30" s="53"/>
      <c r="B30" s="59"/>
      <c r="C30" s="61" t="s">
        <v>229</v>
      </c>
      <c r="E30" s="52"/>
      <c r="F30" s="66"/>
      <c r="J30" s="62"/>
      <c r="K30" s="24" t="s">
        <v>229</v>
      </c>
      <c r="L30" s="23" t="s">
        <v>230</v>
      </c>
      <c r="M30" s="23" t="s">
        <v>231</v>
      </c>
      <c r="N30" s="23" t="s">
        <v>232</v>
      </c>
      <c r="O30" s="70"/>
      <c r="P30" s="75"/>
      <c r="Q30" s="75"/>
      <c r="R30" s="75"/>
      <c r="S30" s="76"/>
      <c r="T30" s="76"/>
    </row>
    <row r="31" spans="1:20" x14ac:dyDescent="0.25">
      <c r="A31" s="53"/>
      <c r="B31" s="59"/>
      <c r="C31" s="61"/>
      <c r="E31" s="52"/>
      <c r="F31" s="66"/>
      <c r="J31" s="62"/>
      <c r="K31" s="24"/>
      <c r="L31" s="23"/>
      <c r="M31" s="23"/>
      <c r="N31" s="23"/>
      <c r="O31" s="70"/>
      <c r="P31" s="75"/>
      <c r="Q31" s="75"/>
      <c r="R31" s="75"/>
      <c r="S31" s="76"/>
      <c r="T31" s="76"/>
    </row>
    <row r="32" spans="1:20" ht="51.75" x14ac:dyDescent="0.25">
      <c r="A32" s="53"/>
      <c r="B32" s="59"/>
      <c r="C32" s="61"/>
      <c r="E32" s="52"/>
      <c r="F32" s="66"/>
      <c r="J32" s="62"/>
      <c r="K32" s="24"/>
      <c r="L32" s="5" t="s">
        <v>233</v>
      </c>
      <c r="M32" s="5" t="s">
        <v>234</v>
      </c>
      <c r="N32" s="5" t="s">
        <v>235</v>
      </c>
      <c r="O32" s="70"/>
      <c r="P32" s="75"/>
      <c r="Q32" s="75"/>
      <c r="R32" s="75"/>
      <c r="S32" s="76"/>
      <c r="T32" s="76"/>
    </row>
    <row r="33" spans="1:20" x14ac:dyDescent="0.25">
      <c r="A33" s="53"/>
      <c r="B33" s="59"/>
      <c r="C33" s="61"/>
      <c r="E33" s="52"/>
      <c r="F33" s="66"/>
      <c r="J33" s="62"/>
      <c r="K33" s="24"/>
      <c r="L33" s="100">
        <v>1647544000</v>
      </c>
      <c r="M33" s="100">
        <v>413722000000</v>
      </c>
      <c r="N33" s="100">
        <v>58626000</v>
      </c>
      <c r="O33" s="70"/>
      <c r="P33" s="75"/>
      <c r="Q33" s="75"/>
      <c r="R33" s="75"/>
      <c r="S33" s="76"/>
      <c r="T33" s="76"/>
    </row>
    <row r="34" spans="1:20" x14ac:dyDescent="0.25">
      <c r="A34" s="53"/>
      <c r="C34" s="23"/>
      <c r="E34" s="52"/>
      <c r="F34" s="66"/>
      <c r="J34" s="62"/>
      <c r="K34" s="23"/>
      <c r="L34" s="23"/>
      <c r="M34" s="23"/>
      <c r="N34" s="23"/>
      <c r="O34" s="70"/>
      <c r="P34" s="75"/>
      <c r="Q34" s="75"/>
      <c r="R34" s="75"/>
      <c r="S34" s="76"/>
      <c r="T34" s="76"/>
    </row>
    <row r="35" spans="1:20" x14ac:dyDescent="0.25">
      <c r="A35" s="53"/>
      <c r="B35" s="53"/>
      <c r="C35" s="54"/>
      <c r="D35" s="54"/>
      <c r="E35" s="52"/>
      <c r="F35" s="66"/>
      <c r="G35" s="67"/>
      <c r="H35" s="67"/>
      <c r="I35" s="68"/>
      <c r="J35" s="62"/>
      <c r="K35" s="70"/>
      <c r="L35" s="70"/>
      <c r="M35" s="70"/>
      <c r="N35" s="70"/>
      <c r="O35" s="70"/>
      <c r="P35" s="75"/>
      <c r="Q35" s="75"/>
      <c r="R35" s="75"/>
      <c r="S35" s="76"/>
      <c r="T35" s="76"/>
    </row>
    <row r="36" spans="1:20" x14ac:dyDescent="0.25">
      <c r="J36" s="75"/>
      <c r="K36" s="75"/>
      <c r="L36" s="75"/>
      <c r="M36" s="75"/>
      <c r="N36" s="75"/>
      <c r="O36" s="75"/>
      <c r="P36" s="75"/>
      <c r="Q36" s="75"/>
      <c r="R36" s="75"/>
      <c r="S36" s="76"/>
      <c r="T36" s="76"/>
    </row>
    <row r="37" spans="1:20" x14ac:dyDescent="0.25">
      <c r="J37" s="75"/>
      <c r="K37" s="75"/>
      <c r="L37" s="16" t="s">
        <v>236</v>
      </c>
      <c r="M37" s="16" t="s">
        <v>237</v>
      </c>
      <c r="N37" s="16" t="s">
        <v>238</v>
      </c>
      <c r="O37" s="75"/>
      <c r="P37" s="75"/>
      <c r="Q37" s="75"/>
      <c r="R37" s="75"/>
      <c r="S37" s="76"/>
      <c r="T37" s="76"/>
    </row>
    <row r="38" spans="1:20" x14ac:dyDescent="0.25">
      <c r="J38" s="75"/>
      <c r="K38" s="75"/>
      <c r="L38" s="21">
        <v>1</v>
      </c>
      <c r="M38" s="21">
        <v>1</v>
      </c>
      <c r="N38" s="21">
        <v>1</v>
      </c>
      <c r="O38" s="75"/>
      <c r="P38" s="75"/>
      <c r="Q38" s="75"/>
      <c r="R38" s="75"/>
      <c r="S38" s="76"/>
      <c r="T38" s="76"/>
    </row>
    <row r="39" spans="1:20" x14ac:dyDescent="0.25">
      <c r="J39" s="75"/>
      <c r="K39" s="75"/>
      <c r="O39" s="75"/>
      <c r="P39" s="75"/>
      <c r="Q39" s="75"/>
      <c r="R39" s="75"/>
      <c r="S39" s="76"/>
      <c r="T39" s="76"/>
    </row>
    <row r="40" spans="1:20" x14ac:dyDescent="0.25">
      <c r="J40" s="75"/>
      <c r="K40" s="75"/>
      <c r="L40" s="75"/>
      <c r="M40" s="75"/>
      <c r="N40" s="75"/>
      <c r="O40" s="75"/>
      <c r="P40" s="75"/>
      <c r="Q40" s="75"/>
      <c r="R40" s="75"/>
      <c r="S40" s="76"/>
      <c r="T40" s="76"/>
    </row>
    <row r="41" spans="1:20" ht="29.45" customHeight="1" x14ac:dyDescent="0.3">
      <c r="C41" s="23"/>
      <c r="E41" s="23"/>
      <c r="F41" s="23"/>
      <c r="J41" s="77"/>
      <c r="K41" s="88" t="s">
        <v>239</v>
      </c>
      <c r="L41" s="76"/>
      <c r="M41" s="76"/>
      <c r="N41" s="76"/>
      <c r="O41" s="76"/>
      <c r="P41" s="76"/>
      <c r="Q41" s="76"/>
      <c r="R41" s="76"/>
      <c r="S41" s="76"/>
      <c r="T41" s="76"/>
    </row>
    <row r="42" spans="1:20" ht="17.45" customHeight="1" x14ac:dyDescent="0.25">
      <c r="J42" s="77"/>
      <c r="O42" s="76"/>
      <c r="P42" s="76"/>
      <c r="Q42" s="76"/>
      <c r="R42" s="76"/>
      <c r="S42" s="76"/>
      <c r="T42" s="76"/>
    </row>
    <row r="43" spans="1:20" ht="15.75" x14ac:dyDescent="0.25">
      <c r="J43" s="90" t="s">
        <v>228</v>
      </c>
      <c r="K43" s="91">
        <f>K29*$K$47</f>
        <v>142.91666666666666</v>
      </c>
      <c r="L43" s="92">
        <f>L29*$K$47/L38</f>
        <v>8.6745280652089807E-8</v>
      </c>
      <c r="M43" s="92">
        <f>M29*$K$47/M38</f>
        <v>3.4544130277497123E-10</v>
      </c>
      <c r="N43" s="92">
        <f>N29*$K$47/N38</f>
        <v>2.4377693628537963E-6</v>
      </c>
      <c r="O43" s="76"/>
      <c r="P43" s="76"/>
      <c r="Q43" s="76"/>
      <c r="R43" s="76"/>
      <c r="S43" s="76"/>
      <c r="T43" s="76"/>
    </row>
    <row r="44" spans="1:20" x14ac:dyDescent="0.25">
      <c r="J44" s="77"/>
      <c r="K44" s="24" t="s">
        <v>229</v>
      </c>
      <c r="L44" s="23" t="s">
        <v>230</v>
      </c>
      <c r="M44" s="23" t="s">
        <v>231</v>
      </c>
      <c r="N44" s="23" t="s">
        <v>232</v>
      </c>
      <c r="O44" s="76"/>
      <c r="P44" s="76"/>
      <c r="Q44" s="76"/>
      <c r="R44" s="76"/>
      <c r="S44" s="76"/>
      <c r="T44" s="76"/>
    </row>
    <row r="45" spans="1:20" x14ac:dyDescent="0.25">
      <c r="J45" s="77"/>
      <c r="O45" s="76"/>
      <c r="P45" s="76"/>
      <c r="Q45" s="76"/>
      <c r="R45" s="76"/>
      <c r="S45" s="76"/>
      <c r="T45" s="76"/>
    </row>
    <row r="46" spans="1:20" ht="39" x14ac:dyDescent="0.25">
      <c r="J46" s="77"/>
      <c r="K46" s="5" t="s">
        <v>240</v>
      </c>
      <c r="L46" s="5" t="s">
        <v>241</v>
      </c>
      <c r="M46" s="5" t="s">
        <v>242</v>
      </c>
      <c r="N46" s="5" t="s">
        <v>243</v>
      </c>
      <c r="O46" s="76"/>
      <c r="P46" s="76"/>
      <c r="Q46" s="76"/>
      <c r="R46" s="76"/>
      <c r="S46" s="76"/>
      <c r="T46" s="76"/>
    </row>
    <row r="47" spans="1:20" x14ac:dyDescent="0.25">
      <c r="J47" s="77"/>
      <c r="K47" s="45">
        <f>($K$5*Q5+$K$6*Q6+$K$7*Q7+$K$8*Q8+$K$9*Q9+$K$10*Q10+$K$11*Q11+$K$12*Q12+$K$13*Q13+$K$14*Q14+$K$15*Q15+$K$16*Q16+$K$17*Q17+$K$18*Q18+$K$19*Q19+$K$20*Q20+$K$21*Q21+$K$22*Q22+$K$23*Q23+$K$24*Q24+$K$25*Q25)/SUM(K5:K25)</f>
        <v>1</v>
      </c>
      <c r="L47" s="97">
        <f>L33*L38</f>
        <v>1647544000</v>
      </c>
      <c r="M47" s="97">
        <f>M33*M38</f>
        <v>413722000000</v>
      </c>
      <c r="N47" s="97">
        <f>N33*N38</f>
        <v>58626000</v>
      </c>
      <c r="O47" s="76"/>
      <c r="P47" s="76"/>
      <c r="Q47" s="76"/>
      <c r="R47" s="76"/>
      <c r="S47" s="76"/>
      <c r="T47" s="76"/>
    </row>
    <row r="48" spans="1:20" x14ac:dyDescent="0.25">
      <c r="J48" s="77"/>
      <c r="K48" s="23" t="s">
        <v>244</v>
      </c>
      <c r="O48" s="76"/>
      <c r="P48" s="76"/>
      <c r="Q48" s="76"/>
      <c r="R48" s="76"/>
      <c r="S48" s="76"/>
      <c r="T48" s="76"/>
    </row>
    <row r="49" spans="10:20" x14ac:dyDescent="0.25">
      <c r="J49" s="77"/>
      <c r="K49" s="77"/>
      <c r="L49" s="77"/>
      <c r="M49" s="77"/>
      <c r="N49" s="77"/>
      <c r="O49" s="79"/>
      <c r="P49" s="76"/>
      <c r="Q49" s="76"/>
      <c r="R49" s="76"/>
      <c r="S49" s="76"/>
      <c r="T49" s="76"/>
    </row>
  </sheetData>
  <mergeCells count="4">
    <mergeCell ref="H5:H9"/>
    <mergeCell ref="H10:H14"/>
    <mergeCell ref="H15:H19"/>
    <mergeCell ref="H20:H24"/>
  </mergeCells>
  <conditionalFormatting sqref="Q5:Q25">
    <cfRule type="cellIs" priority="7" operator="notEqual">
      <formula>1</formula>
    </cfRule>
    <cfRule type="cellIs" dxfId="7" priority="8" operator="notEqual">
      <formula>1</formula>
    </cfRule>
  </conditionalFormatting>
  <conditionalFormatting sqref="Q5:Q25">
    <cfRule type="cellIs" dxfId="6" priority="6" operator="notEqual">
      <formula>1</formula>
    </cfRule>
  </conditionalFormatting>
  <conditionalFormatting sqref="K47">
    <cfRule type="cellIs" dxfId="5" priority="5" operator="notEqual">
      <formula>1</formula>
    </cfRule>
  </conditionalFormatting>
  <conditionalFormatting sqref="K43">
    <cfRule type="cellIs" dxfId="4" priority="4" operator="notEqual">
      <formula>$K$29</formula>
    </cfRule>
  </conditionalFormatting>
  <conditionalFormatting sqref="L38:N38">
    <cfRule type="cellIs" dxfId="3" priority="3" operator="notEqual">
      <formula>1</formula>
    </cfRule>
  </conditionalFormatting>
  <conditionalFormatting sqref="T5:T25">
    <cfRule type="cellIs" dxfId="2" priority="2" operator="notEqual">
      <formula>$K5</formula>
    </cfRule>
  </conditionalFormatting>
  <conditionalFormatting sqref="L43:N43">
    <cfRule type="cellIs" dxfId="1" priority="1" operator="notEqual">
      <formula>L$29</formula>
    </cfRule>
  </conditionalFormatting>
  <conditionalFormatting sqref="L47:N47">
    <cfRule type="cellIs" dxfId="0" priority="9" operator="notEqual">
      <formula>L$33</formula>
    </cfRule>
  </conditionalFormatting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b1d52ad1-4fc8-48e5-9ebf-c709b056ed17" ContentTypeId="0x010100CA9806D3932DA942ADAA782981EB548D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Code xmlns="37dc432a-8ebf-4af5-8237-268edd3a8664">004sst1110</Project_x0020_Code>
    <g337828d867743cab065af36c4e1a31c xmlns="37dc432a-8ebf-4af5-8237-268edd3a8664">
      <Terms xmlns="http://schemas.microsoft.com/office/infopath/2007/PartnerControls">
        <TermInfo xmlns="http://schemas.microsoft.com/office/infopath/2007/PartnerControls">
          <TermName>SST - Support to Stakeholders</TermName>
          <TermId>149ac487-0344-439a-a9a4-ca8c9cc8d759</TermId>
        </TermInfo>
      </Terms>
    </g337828d867743cab065af36c4e1a31c>
    <gf147c1d654543abacff4a31dfc45623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ERA</TermName>
          <TermId xmlns="http://schemas.microsoft.com/office/infopath/2007/PartnerControls">8287c6ea-6f12-4bfd-9fc9-6825fce534f5</TermId>
        </TermInfo>
      </Terms>
    </gf147c1d654543abacff4a31dfc45623>
    <TaxCatchAll xmlns="37dc432a-8ebf-4af5-8237-268edd3a8664">
      <Value>458</Value>
      <Value>201</Value>
      <Value>572</Value>
      <Value>1794</Value>
      <Value>1122</Value>
      <Value>714</Value>
    </TaxCatchAll>
    <h70713ed90ce4adeabe454f2aabfa4ef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</TermName>
          <TermId xmlns="http://schemas.microsoft.com/office/infopath/2007/PartnerControls">9faa2977-25ea-4ed6-974b-53a8139bec3f</TermId>
        </TermInfo>
      </Terms>
    </h70713ed90ce4adeabe454f2aabfa4ef>
    <_dlc_DocId xmlns="37dc432a-8ebf-4af5-8237-268edd3a8664">ERAEXT-1467826964-835</_dlc_DocId>
    <_dlc_DocIdUrl xmlns="37dc432a-8ebf-4af5-8237-268edd3a8664">
      <Url>https://extranet.era.europa.eu/TDG2/_layouts/15/DocIdRedir.aspx?ID=ERAEXT-1467826964-835</Url>
      <Description>ERAEXT-1467826964-835</Description>
    </_dlc_DocIdUrl>
    <DLCPolicyLabelClientValue xmlns="$ListId:ERA-Working-documents;" xsi:nil="true"/>
    <DLCPolicyLabelLock xmlns="$ListId:ERA-Working-documents;" xsi:nil="true"/>
    <DLCPolicyLabelValue xmlns="$ListId:ERA-Working-documents;">0.1</DLCPolicyLabelValue>
    <_dlc_DocIdPersistId xmlns="37dc432a-8ebf-4af5-8237-268edd3a8664">false</_dlc_DocIdPersistId>
    <_dlc_Exempt xmlns="http://schemas.microsoft.com/sharepoint/v3">false</_dlc_Exempt>
    <ib12915057f6425f91ecd6544b7aa3c0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Web Package3 - Access to reference transport statistics - EU</TermName>
          <TermId xmlns="http://schemas.microsoft.com/office/infopath/2007/PartnerControls">f5867e09-14cb-4fc2-b943-cd699dd38937</TermId>
        </TermInfo>
      </Terms>
    </ib12915057f6425f91ecd6544b7aa3c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A_Document" ma:contentTypeID="0x010100CA9806D3932DA942ADAA782981EB548D0056820BBE3D2B8A4FB74054972ADD0279" ma:contentTypeVersion="176" ma:contentTypeDescription="" ma:contentTypeScope="" ma:versionID="007303e6609925b4563d8fe2de21ccd1">
  <xsd:schema xmlns:xsd="http://www.w3.org/2001/XMLSchema" xmlns:xs="http://www.w3.org/2001/XMLSchema" xmlns:p="http://schemas.microsoft.com/office/2006/metadata/properties" xmlns:ns1="http://schemas.microsoft.com/sharepoint/v3" xmlns:ns2="37dc432a-8ebf-4af5-8237-268edd3a8664" xmlns:ns3="$ListId:ERA-Working-documents;" targetNamespace="http://schemas.microsoft.com/office/2006/metadata/properties" ma:root="true" ma:fieldsID="8c0e9ce794b5726f24bb212cf2f21df2" ns1:_="" ns2:_="" ns3:_="">
    <xsd:import namespace="http://schemas.microsoft.com/sharepoint/v3"/>
    <xsd:import namespace="37dc432a-8ebf-4af5-8237-268edd3a8664"/>
    <xsd:import namespace="$ListId:ERA-Working-documents;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147c1d654543abacff4a31dfc45623" minOccurs="0"/>
                <xsd:element ref="ns2:TaxCatchAll" minOccurs="0"/>
                <xsd:element ref="ns2:TaxCatchAllLabel" minOccurs="0"/>
                <xsd:element ref="ns2:g337828d867743cab065af36c4e1a31c" minOccurs="0"/>
                <xsd:element ref="ns2:h70713ed90ce4adeabe454f2aabfa4ef" minOccurs="0"/>
                <xsd:element ref="ns2:Project_x0020_Code" minOccurs="0"/>
                <xsd:element ref="ns3:DLCPolicyLabelLock" minOccurs="0"/>
                <xsd:element ref="ns3:DLCPolicyLabelClientValue" minOccurs="0"/>
                <xsd:element ref="ns3:DLCPolicyLabelValue" minOccurs="0"/>
                <xsd:element ref="ns1:_dlc_Exempt" minOccurs="0"/>
                <xsd:element ref="ns2:ib12915057f6425f91ecd6544b7aa3c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c432a-8ebf-4af5-8237-268edd3a8664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147c1d654543abacff4a31dfc45623" ma:index="8" ma:taxonomy="true" ma:internalName="gf147c1d654543abacff4a31dfc45623" ma:taxonomyFieldName="Origin_x002d_Author" ma:displayName="Origin-Author" ma:readOnly="false" ma:fieldId="{0f147c1d-6545-43ab-acff-4a31dfc45623}" ma:sspId="b1d52ad1-4fc8-48e5-9ebf-c709b056ed17" ma:termSetId="3bd325ee-ad60-4d4f-86e3-57acc14312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d96b64f-5db9-4af8-a73c-358f18822bbe}" ma:internalName="TaxCatchAll" ma:showField="CatchAllData" ma:web="1bf38ef5-7160-4917-b751-dd4e66f05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d96b64f-5db9-4af8-a73c-358f18822bbe}" ma:internalName="TaxCatchAllLabel" ma:readOnly="true" ma:showField="CatchAllDataLabel" ma:web="1bf38ef5-7160-4917-b751-dd4e66f05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37828d867743cab065af36c4e1a31c" ma:index="14" ma:taxonomy="true" ma:internalName="g337828d867743cab065af36c4e1a31c" ma:taxonomyFieldName="Process" ma:displayName="Process" ma:indexed="true" ma:readOnly="false" ma:default="" ma:fieldId="{0337828d-8677-43ca-b065-af36c4e1a31c}" ma:sspId="b1d52ad1-4fc8-48e5-9ebf-c709b056ed17" ma:termSetId="41c32b1e-eebd-43d7-92b4-2a0b44ea66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0713ed90ce4adeabe454f2aabfa4ef" ma:index="17" ma:taxonomy="true" ma:internalName="h70713ed90ce4adeabe454f2aabfa4ef" ma:taxonomyFieldName="Document_x0020_type" ma:displayName="Document type" ma:readOnly="false" ma:default="" ma:fieldId="{170713ed-90ce-4ade-abe4-54f2aabfa4ef}" ma:sspId="b1d52ad1-4fc8-48e5-9ebf-c709b056ed17" ma:termSetId="07ece8fb-22f7-4a45-9bd0-d78559e8cd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Code" ma:index="19" nillable="true" ma:displayName="Project Code" ma:description="Only if the project code exists" ma:internalName="Project_x0020_Code" ma:readOnly="false">
      <xsd:simpleType>
        <xsd:restriction base="dms:Text">
          <xsd:maxLength value="255"/>
        </xsd:restriction>
      </xsd:simpleType>
    </xsd:element>
    <xsd:element name="ib12915057f6425f91ecd6544b7aa3c0" ma:index="25" ma:taxonomy="true" ma:internalName="ib12915057f6425f91ecd6544b7aa3c0" ma:taxonomyFieldName="TDG2Topic" ma:displayName="TDG2 Topic" ma:indexed="true" ma:default="" ma:fieldId="{2b129150-57f6-425f-91ec-d6544b7aa3c0}" ma:sspId="b1d52ad1-4fc8-48e5-9ebf-c709b056ed17" ma:termSetId="dbd83713-dc13-4f7f-a7aa-28689b915e2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ERA-Working-documents;" elementFormDefault="qualified">
    <xsd:import namespace="http://schemas.microsoft.com/office/2006/documentManagement/types"/>
    <xsd:import namespace="http://schemas.microsoft.com/office/infopath/2007/PartnerControls"/>
    <xsd:element name="DLCPolicyLabelLock" ma:index="20" nillable="true" ma:displayName="Label Locked" ma:description="Indicates whether the label should be updated when item properties are modified." ma:hidden="true" ma:internalName="DLCPolicyLabelLock" ma:readOnly="false">
      <xsd:simpleType>
        <xsd:restriction base="dms:Text"/>
      </xsd:simpleType>
    </xsd:element>
    <xsd:element name="DLCPolicyLabelClientValue" ma:index="21" nillable="true" ma:displayName="Client Label Value" ma:description="Stores the last label value computed on the client." ma:hidden="true" ma:internalName="DLCPolicyLabelClientValue" ma:readOnly="false">
      <xsd:simpleType>
        <xsd:restriction base="dms:Not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99B4D5-A7A8-4604-93EE-C2035DF18D6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CA7E104-1214-4B21-90D9-440AD08DA023}">
  <ds:schemaRefs>
    <ds:schemaRef ds:uri="$ListId:ERA-Working-documents;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7dc432a-8ebf-4af5-8237-268edd3a866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9C0B44-5D55-47A1-AEAD-A3DBD337AE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EBF7C38-8E06-470F-B064-65CDD5F1EF2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72BBBED-442B-4E28-8F38-F7F53DEF6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dc432a-8ebf-4af5-8237-268edd3a8664"/>
    <ds:schemaRef ds:uri="$ListId:ERA-Working-documents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F1 summary table</vt:lpstr>
      <vt:lpstr>F1_RL_NET_ALL</vt:lpstr>
      <vt:lpstr>F1_RL_OLN_ALL</vt:lpstr>
      <vt:lpstr>F1_RL_SDST_ALL</vt:lpstr>
      <vt:lpstr>F1_RL_OLN_ALL!DGVTO_T</vt:lpstr>
      <vt:lpstr>F1_RL_SDST_ALL!DGVTO_T</vt:lpstr>
      <vt:lpstr>DGVTO_T</vt:lpstr>
      <vt:lpstr>F1_RD_ALL_T</vt:lpstr>
      <vt:lpstr>F1_RL_OLN_ALL!VTO_T</vt:lpstr>
      <vt:lpstr>F1_RL_SDST_ALL!VTO_T</vt:lpstr>
      <vt:lpstr>VTO_T</vt:lpstr>
      <vt:lpstr>F1_RL_OLN_ALL!VTO_TU</vt:lpstr>
      <vt:lpstr>F1_RL_SDST_ALL!VTO_TU</vt:lpstr>
      <vt:lpstr>VTO_TU</vt:lpstr>
    </vt:vector>
  </TitlesOfParts>
  <Manager/>
  <Company>European Railway Agency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RUFFIN Emmanuel</dc:creator>
  <cp:keywords/>
  <dc:description/>
  <cp:lastModifiedBy>RUFFIN Emmanuel</cp:lastModifiedBy>
  <dcterms:created xsi:type="dcterms:W3CDTF">2017-04-04T09:18:58Z</dcterms:created>
  <dcterms:modified xsi:type="dcterms:W3CDTF">2019-03-12T13:20:43Z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0x010100CA9806D3932DA942ADAA782981EB548D0056820BBE3D2B8A4FB74054972ADD0279</vt:lpwstr>
  </property>
  <property fmtid="{D5CDD505-2E9C-101B-9397-08002B2CF9AE}" pid="3" name="Origin-Author">
    <vt:lpwstr>201;#ERA|8287c6ea-6f12-4bfd-9fc9-6825fce534f5</vt:lpwstr>
  </property>
  <property fmtid="{D5CDD505-2E9C-101B-9397-08002B2CF9AE}" pid="4" name="Process">
    <vt:lpwstr>1122;#SST - Support to Stakeholders|149ac487-0344-439a-a9a4-ca8c9cc8d759</vt:lpwstr>
  </property>
  <property fmtid="{D5CDD505-2E9C-101B-9397-08002B2CF9AE}" pid="5" name="Document type">
    <vt:lpwstr>458;#Technical Document|9faa2977-25ea-4ed6-974b-53a8139bec3f</vt:lpwstr>
  </property>
  <property fmtid="{D5CDD505-2E9C-101B-9397-08002B2CF9AE}" pid="6" name="_dlc_DocIdItemGuid">
    <vt:lpwstr>fe2985eb-70df-49b3-9fd4-8ee9fefa2eea</vt:lpwstr>
  </property>
  <property fmtid="{D5CDD505-2E9C-101B-9397-08002B2CF9AE}" pid="7" name="ABS">
    <vt:lpwstr>572;#Activity 1. Harmonized Safety Framework|450e709b-db86-4f90-99d9-ad8f411e2746</vt:lpwstr>
  </property>
  <property fmtid="{D5CDD505-2E9C-101B-9397-08002B2CF9AE}" pid="8" name="l2b697698c5b48f3a6ba074d712c5d22">
    <vt:lpwstr>Management Meeting|cae9c8c3-25e5-4a5d-a79e-0d4b202fb7e0</vt:lpwstr>
  </property>
  <property fmtid="{D5CDD505-2E9C-101B-9397-08002B2CF9AE}" pid="9" name="Archive Area">
    <vt:lpwstr>714;#Management Meeting|cae9c8c3-25e5-4a5d-a79e-0d4b202fb7e0</vt:lpwstr>
  </property>
  <property fmtid="{D5CDD505-2E9C-101B-9397-08002B2CF9AE}" pid="10" name="d6a99a24ad8d40daa6faef244685dc83">
    <vt:lpwstr>Activity 1. Harmonized Safety Framework|450e709b-db86-4f90-99d9-ad8f411e2746</vt:lpwstr>
  </property>
  <property fmtid="{D5CDD505-2E9C-101B-9397-08002B2CF9AE}" pid="11" name="DLCPolicyLabelValue">
    <vt:lpwstr>0.3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TDG2Topic">
    <vt:lpwstr>1794;#Web Package3 - Access to reference transport statistics - EU|f5867e09-14cb-4fc2-b943-cd699dd38937</vt:lpwstr>
  </property>
</Properties>
</file>