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eraeuropaeu-my.sharepoint.com/personal/laurent_dame_era_europa_eu/Documents/Documents/DATA/Project/Trackside Approval/Generic/Functions_Issues list/"/>
    </mc:Choice>
  </mc:AlternateContent>
  <xr:revisionPtr revIDLastSave="731" documentId="8_{3CE5580F-CAD3-475A-8D23-235219F9E6C6}" xr6:coauthVersionLast="47" xr6:coauthVersionMax="47" xr10:uidLastSave="{2CBA9DB3-82E1-4797-9EA3-EB3123D93912}"/>
  <bookViews>
    <workbookView xWindow="28680" yWindow="-7665" windowWidth="29040" windowHeight="17640" tabRatio="835" xr2:uid="{00000000-000D-0000-FFFF-FFFF00000000}"/>
  </bookViews>
  <sheets>
    <sheet name="Instructions" sheetId="3" r:id="rId1"/>
    <sheet name="Version" sheetId="2" r:id="rId2"/>
    <sheet name="Basic Functions Data List" sheetId="4" r:id="rId3"/>
    <sheet name="Functions List (Main Level)" sheetId="6" r:id="rId4"/>
    <sheet name="Issues Log (Main Level)" sheetId="10" r:id="rId5"/>
    <sheet name="Functions List (1st Fallback)" sheetId="26" r:id="rId6"/>
    <sheet name="Issues Log (1st Fallback)" sheetId="27" r:id="rId7"/>
    <sheet name="Functions List (2nd Fallback)" sheetId="28" r:id="rId8"/>
    <sheet name="Issues Log (2nd Fallback)" sheetId="29" r:id="rId9"/>
    <sheet name="Issues additional information" sheetId="21" r:id="rId10"/>
  </sheets>
  <definedNames>
    <definedName name="_xlnm._FilterDatabase" localSheetId="2" hidden="1">'Basic Functions Data List'!$A$3:$AX$3</definedName>
    <definedName name="_xlnm._FilterDatabase" localSheetId="5" hidden="1">'Functions List (1st Fallback)'!$A$2:$CE$2</definedName>
    <definedName name="_xlnm._FilterDatabase" localSheetId="7" hidden="1">'Functions List (2nd Fallback)'!$A$2:$CE$2</definedName>
    <definedName name="_xlnm._FilterDatabase" localSheetId="3" hidden="1">'Functions List (Main Level)'!$A$2:$CE$2</definedName>
    <definedName name="_xlnm._FilterDatabase" localSheetId="6" hidden="1">'Issues Log (1st Fallback)'!$A$3:$I$167</definedName>
    <definedName name="_xlnm._FilterDatabase" localSheetId="8" hidden="1">'Issues Log (2nd Fallback)'!$A$3:$I$167</definedName>
    <definedName name="_xlnm._FilterDatabase" localSheetId="4" hidden="1">'Issues Log (Main Level)'!$A$3:$I$167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3" i="29" l="1"/>
  <c r="N162" i="29"/>
  <c r="N157" i="29"/>
  <c r="N156" i="29"/>
  <c r="N155" i="29"/>
  <c r="N149" i="29"/>
  <c r="N148" i="29"/>
  <c r="N146" i="29"/>
  <c r="N140" i="29"/>
  <c r="N139" i="29"/>
  <c r="N138" i="29"/>
  <c r="N137" i="29"/>
  <c r="N136" i="29"/>
  <c r="N135" i="29"/>
  <c r="N134" i="29"/>
  <c r="N133" i="29"/>
  <c r="N126" i="29"/>
  <c r="N113" i="29"/>
  <c r="N112" i="29"/>
  <c r="N110" i="29"/>
  <c r="N108" i="29"/>
  <c r="N104" i="29"/>
  <c r="N103" i="29"/>
  <c r="N95" i="29"/>
  <c r="N85" i="29"/>
  <c r="N84" i="29"/>
  <c r="N68" i="29"/>
  <c r="N31" i="29"/>
  <c r="N19" i="29"/>
  <c r="N16" i="29"/>
  <c r="N15" i="29"/>
  <c r="N7" i="29"/>
  <c r="N6" i="29"/>
  <c r="N4" i="29"/>
  <c r="AA2" i="29"/>
  <c r="AA167" i="29" s="1"/>
  <c r="P2" i="29"/>
  <c r="O2" i="29"/>
  <c r="L192" i="28"/>
  <c r="L191" i="28"/>
  <c r="L189" i="28"/>
  <c r="L188" i="28"/>
  <c r="L187" i="28"/>
  <c r="L186" i="28"/>
  <c r="L185" i="28"/>
  <c r="L184" i="28"/>
  <c r="L183" i="28"/>
  <c r="L182" i="28"/>
  <c r="L181" i="28"/>
  <c r="L180" i="28"/>
  <c r="L179" i="28"/>
  <c r="L178" i="28"/>
  <c r="L174" i="28"/>
  <c r="L137" i="28"/>
  <c r="L129" i="28"/>
  <c r="L124" i="28"/>
  <c r="L111" i="28"/>
  <c r="L110" i="28"/>
  <c r="L108" i="28"/>
  <c r="L107" i="28"/>
  <c r="L83" i="28"/>
  <c r="N1" i="28"/>
  <c r="M1" i="28"/>
  <c r="M183" i="28" s="1"/>
  <c r="N163" i="27"/>
  <c r="N162" i="27"/>
  <c r="N157" i="27"/>
  <c r="N156" i="27"/>
  <c r="N155" i="27"/>
  <c r="N149" i="27"/>
  <c r="N148" i="27"/>
  <c r="N146" i="27"/>
  <c r="N140" i="27"/>
  <c r="N139" i="27"/>
  <c r="N138" i="27"/>
  <c r="N137" i="27"/>
  <c r="N136" i="27"/>
  <c r="N135" i="27"/>
  <c r="N134" i="27"/>
  <c r="N133" i="27"/>
  <c r="N126" i="27"/>
  <c r="N113" i="27"/>
  <c r="N112" i="27"/>
  <c r="N110" i="27"/>
  <c r="N108" i="27"/>
  <c r="N104" i="27"/>
  <c r="N103" i="27"/>
  <c r="N95" i="27"/>
  <c r="N85" i="27"/>
  <c r="N84" i="27"/>
  <c r="N68" i="27"/>
  <c r="N31" i="27"/>
  <c r="N19" i="27"/>
  <c r="N16" i="27"/>
  <c r="N15" i="27"/>
  <c r="N7" i="27"/>
  <c r="N6" i="27"/>
  <c r="N4" i="27"/>
  <c r="AA2" i="27"/>
  <c r="AA167" i="27" s="1"/>
  <c r="P2" i="27"/>
  <c r="P146" i="27" s="1"/>
  <c r="M146" i="27" s="1"/>
  <c r="O2" i="27"/>
  <c r="O68" i="27" s="1"/>
  <c r="L192" i="26"/>
  <c r="L191" i="26"/>
  <c r="L189" i="26"/>
  <c r="L188" i="26"/>
  <c r="L187" i="26"/>
  <c r="L186" i="26"/>
  <c r="L185" i="26"/>
  <c r="L184" i="26"/>
  <c r="L183" i="26"/>
  <c r="L182" i="26"/>
  <c r="L181" i="26"/>
  <c r="L180" i="26"/>
  <c r="L179" i="26"/>
  <c r="L178" i="26"/>
  <c r="L174" i="26"/>
  <c r="L137" i="26"/>
  <c r="L129" i="26"/>
  <c r="L124" i="26"/>
  <c r="L111" i="26"/>
  <c r="L110" i="26"/>
  <c r="L108" i="26"/>
  <c r="L107" i="26"/>
  <c r="L83" i="26"/>
  <c r="N1" i="26"/>
  <c r="N191" i="26" s="1"/>
  <c r="M1" i="26"/>
  <c r="M110" i="26" s="1"/>
  <c r="M43" i="28" l="1"/>
  <c r="M36" i="28"/>
  <c r="N137" i="26"/>
  <c r="N192" i="28"/>
  <c r="N137" i="28"/>
  <c r="N182" i="28"/>
  <c r="N180" i="28"/>
  <c r="K180" i="28" s="1"/>
  <c r="J180" i="28" s="1"/>
  <c r="N183" i="28"/>
  <c r="K183" i="28" s="1"/>
  <c r="J183" i="28" s="1"/>
  <c r="N179" i="28"/>
  <c r="K179" i="28" s="1"/>
  <c r="J179" i="28" s="1"/>
  <c r="M174" i="28"/>
  <c r="K174" i="28" s="1"/>
  <c r="J174" i="28" s="1"/>
  <c r="M165" i="28"/>
  <c r="M127" i="28"/>
  <c r="M111" i="28"/>
  <c r="K111" i="28" s="1"/>
  <c r="J111" i="28" s="1"/>
  <c r="CU2" i="29" s="1"/>
  <c r="M122" i="28"/>
  <c r="M182" i="28"/>
  <c r="K182" i="28" s="1"/>
  <c r="J182" i="28" s="1"/>
  <c r="M128" i="28"/>
  <c r="M110" i="28"/>
  <c r="K110" i="28" s="1"/>
  <c r="J110" i="28" s="1"/>
  <c r="CT2" i="29" s="1"/>
  <c r="M32" i="28"/>
  <c r="N191" i="28"/>
  <c r="K191" i="28" s="1"/>
  <c r="J191" i="28" s="1"/>
  <c r="M176" i="28"/>
  <c r="O68" i="29"/>
  <c r="K192" i="28"/>
  <c r="J192" i="28" s="1"/>
  <c r="P148" i="29"/>
  <c r="P149" i="29"/>
  <c r="M149" i="29" s="1"/>
  <c r="P146" i="29"/>
  <c r="M146" i="29" s="1"/>
  <c r="P140" i="29"/>
  <c r="L146" i="27"/>
  <c r="P148" i="27"/>
  <c r="P140" i="27"/>
  <c r="P149" i="27"/>
  <c r="M149" i="27" s="1"/>
  <c r="K191" i="26"/>
  <c r="J191" i="26" s="1"/>
  <c r="EJ2" i="27" s="1"/>
  <c r="EJ145" i="27" s="1"/>
  <c r="K110" i="26"/>
  <c r="J110" i="26" s="1"/>
  <c r="CT2" i="27" s="1"/>
  <c r="M128" i="26"/>
  <c r="M36" i="26"/>
  <c r="M176" i="26"/>
  <c r="N192" i="26"/>
  <c r="K192" i="26" s="1"/>
  <c r="J192" i="26" s="1"/>
  <c r="N183" i="26"/>
  <c r="N179" i="26"/>
  <c r="K179" i="26" s="1"/>
  <c r="J179" i="26" s="1"/>
  <c r="M183" i="26"/>
  <c r="M174" i="26"/>
  <c r="K174" i="26" s="1"/>
  <c r="J174" i="26" s="1"/>
  <c r="M165" i="26"/>
  <c r="M127" i="26"/>
  <c r="M111" i="26"/>
  <c r="K111" i="26" s="1"/>
  <c r="J111" i="26" s="1"/>
  <c r="CU2" i="27" s="1"/>
  <c r="M32" i="26"/>
  <c r="M43" i="26"/>
  <c r="M122" i="26"/>
  <c r="N180" i="26"/>
  <c r="K180" i="26" s="1"/>
  <c r="J180" i="26" s="1"/>
  <c r="M182" i="26"/>
  <c r="N182" i="26"/>
  <c r="AA2" i="10"/>
  <c r="AA167" i="10" s="1"/>
  <c r="K183" i="26" l="1"/>
  <c r="J183" i="26" s="1"/>
  <c r="CT14" i="27"/>
  <c r="CT91" i="27"/>
  <c r="CT93" i="27"/>
  <c r="CT89" i="27"/>
  <c r="CT81" i="27"/>
  <c r="CB1" i="26"/>
  <c r="CB184" i="26" s="1"/>
  <c r="EC2" i="27"/>
  <c r="EC134" i="27" s="1"/>
  <c r="EC2" i="29"/>
  <c r="EC134" i="29" s="1"/>
  <c r="CB1" i="28"/>
  <c r="CB184" i="28" s="1"/>
  <c r="EB2" i="29"/>
  <c r="EB134" i="29" s="1"/>
  <c r="CA1" i="28"/>
  <c r="CA184" i="28" s="1"/>
  <c r="EJ2" i="29"/>
  <c r="EJ145" i="29" s="1"/>
  <c r="K190" i="28"/>
  <c r="J190" i="28" s="1"/>
  <c r="A149" i="29"/>
  <c r="L149" i="29"/>
  <c r="A146" i="29"/>
  <c r="L146" i="29"/>
  <c r="CT89" i="29"/>
  <c r="CT91" i="29"/>
  <c r="CT93" i="29"/>
  <c r="CT14" i="29"/>
  <c r="CT81" i="29"/>
  <c r="L149" i="27"/>
  <c r="K182" i="26"/>
  <c r="J182" i="26" s="1"/>
  <c r="K190" i="26"/>
  <c r="J190" i="26" s="1"/>
  <c r="AT13" i="4"/>
  <c r="CA1" i="26" l="1"/>
  <c r="CA184" i="26" s="1"/>
  <c r="EB2" i="27"/>
  <c r="EB134" i="27" s="1"/>
  <c r="A149" i="27"/>
  <c r="A146" i="27"/>
  <c r="L111" i="6"/>
  <c r="L110" i="6"/>
  <c r="N135" i="10" l="1"/>
  <c r="N163" i="10"/>
  <c r="N157" i="10"/>
  <c r="N156" i="10"/>
  <c r="N85" i="10"/>
  <c r="L108" i="6" l="1"/>
  <c r="L107" i="6"/>
  <c r="L83" i="6"/>
  <c r="N139" i="10" l="1"/>
  <c r="N138" i="10"/>
  <c r="N137" i="10"/>
  <c r="N136" i="10"/>
  <c r="N133" i="10"/>
  <c r="N113" i="10"/>
  <c r="N112" i="10"/>
  <c r="N110" i="10"/>
  <c r="N108" i="10" l="1"/>
  <c r="N104" i="10"/>
  <c r="N103" i="10"/>
  <c r="N95" i="10"/>
  <c r="N84" i="10"/>
  <c r="N68" i="10"/>
  <c r="N31" i="10"/>
  <c r="N19" i="10"/>
  <c r="N16" i="10"/>
  <c r="N15" i="10"/>
  <c r="N7" i="10"/>
  <c r="N6" i="10"/>
  <c r="N4" i="10"/>
  <c r="L174" i="6"/>
  <c r="L184" i="6" l="1"/>
  <c r="L129" i="6"/>
  <c r="L124" i="6"/>
  <c r="K9" i="4" l="1"/>
  <c r="J9" i="4" s="1"/>
  <c r="AA2" i="4" s="1"/>
  <c r="K6" i="4"/>
  <c r="J6" i="4" s="1"/>
  <c r="AA41" i="4" l="1"/>
  <c r="K41" i="4" s="1"/>
  <c r="J41" i="4" s="1"/>
  <c r="AA37" i="4"/>
  <c r="AA39" i="4"/>
  <c r="K39" i="4" s="1"/>
  <c r="J39" i="4" s="1"/>
  <c r="AA40" i="4"/>
  <c r="K40" i="4" s="1"/>
  <c r="J40" i="4" s="1"/>
  <c r="N162" i="10"/>
  <c r="N155" i="10"/>
  <c r="N149" i="10"/>
  <c r="N148" i="10"/>
  <c r="N146" i="10"/>
  <c r="N140" i="10"/>
  <c r="N134" i="10"/>
  <c r="N126" i="10"/>
  <c r="L192" i="6"/>
  <c r="L191" i="6"/>
  <c r="L189" i="6"/>
  <c r="L188" i="6"/>
  <c r="L187" i="6"/>
  <c r="L186" i="6"/>
  <c r="L185" i="6"/>
  <c r="L183" i="6"/>
  <c r="L182" i="6"/>
  <c r="L181" i="6"/>
  <c r="L180" i="6"/>
  <c r="L179" i="6"/>
  <c r="L178" i="6"/>
  <c r="L137" i="6"/>
  <c r="K12" i="4" l="1"/>
  <c r="K11" i="4"/>
  <c r="K10" i="4"/>
  <c r="K5" i="4"/>
  <c r="K4" i="4"/>
  <c r="J4" i="4" s="1"/>
  <c r="O2" i="10" l="1"/>
  <c r="M1" i="6"/>
  <c r="L2" i="4"/>
  <c r="L79" i="4" s="1"/>
  <c r="K79" i="4" s="1"/>
  <c r="J79" i="4" s="1"/>
  <c r="J10" i="4"/>
  <c r="J5" i="4"/>
  <c r="J11" i="4"/>
  <c r="J12" i="4"/>
  <c r="AE2" i="29" l="1"/>
  <c r="AF1" i="28"/>
  <c r="AF184" i="28" s="1"/>
  <c r="AC2" i="27"/>
  <c r="AF2" i="29"/>
  <c r="AD2" i="29"/>
  <c r="AE1" i="28"/>
  <c r="AE184" i="28" s="1"/>
  <c r="AC1" i="26"/>
  <c r="AC136" i="26" s="1"/>
  <c r="AC2" i="29"/>
  <c r="AD1" i="28"/>
  <c r="AD136" i="28" s="1"/>
  <c r="AF2" i="27"/>
  <c r="AF1" i="26"/>
  <c r="AF184" i="26" s="1"/>
  <c r="AB2" i="29"/>
  <c r="AC1" i="28"/>
  <c r="AC136" i="28" s="1"/>
  <c r="AE2" i="27"/>
  <c r="AE1" i="26"/>
  <c r="AE184" i="26" s="1"/>
  <c r="AD2" i="27"/>
  <c r="AD1" i="26"/>
  <c r="AD136" i="26" s="1"/>
  <c r="AB2" i="27"/>
  <c r="L71" i="4"/>
  <c r="K71" i="4" s="1"/>
  <c r="J71" i="4" s="1"/>
  <c r="L72" i="4"/>
  <c r="K72" i="4" s="1"/>
  <c r="J72" i="4" s="1"/>
  <c r="L88" i="4"/>
  <c r="K88" i="4" s="1"/>
  <c r="J88" i="4" s="1"/>
  <c r="L68" i="4"/>
  <c r="K68" i="4" s="1"/>
  <c r="J68" i="4" s="1"/>
  <c r="L62" i="4"/>
  <c r="K62" i="4" s="1"/>
  <c r="J62" i="4" s="1"/>
  <c r="M36" i="6"/>
  <c r="M111" i="6"/>
  <c r="K111" i="6" s="1"/>
  <c r="M110" i="6"/>
  <c r="K110" i="6" s="1"/>
  <c r="AF1" i="6"/>
  <c r="AF184" i="6" s="1"/>
  <c r="AE1" i="6"/>
  <c r="AE184" i="6" s="1"/>
  <c r="N2" i="4"/>
  <c r="N114" i="4" s="1"/>
  <c r="P2" i="10"/>
  <c r="AE2" i="10"/>
  <c r="AF2" i="10"/>
  <c r="L23" i="4"/>
  <c r="K23" i="4" s="1"/>
  <c r="J23" i="4" s="1"/>
  <c r="L44" i="4"/>
  <c r="K44" i="4" s="1"/>
  <c r="J44" i="4" s="1"/>
  <c r="L38" i="4"/>
  <c r="K38" i="4" s="1"/>
  <c r="J38" i="4" s="1"/>
  <c r="L42" i="4"/>
  <c r="K42" i="4" s="1"/>
  <c r="J42" i="4" s="1"/>
  <c r="L43" i="4"/>
  <c r="K43" i="4" s="1"/>
  <c r="J43" i="4" s="1"/>
  <c r="M183" i="6"/>
  <c r="M182" i="6"/>
  <c r="O68" i="10"/>
  <c r="AB2" i="10"/>
  <c r="AB114" i="10" s="1"/>
  <c r="AC2" i="10"/>
  <c r="AD2" i="10"/>
  <c r="AD1" i="6"/>
  <c r="AC1" i="6"/>
  <c r="AC136" i="6" s="1"/>
  <c r="N1" i="6"/>
  <c r="M2" i="4"/>
  <c r="M114" i="4" s="1"/>
  <c r="M32" i="6"/>
  <c r="M128" i="6"/>
  <c r="M165" i="6"/>
  <c r="M127" i="6"/>
  <c r="M174" i="6"/>
  <c r="K174" i="6" s="1"/>
  <c r="M122" i="6"/>
  <c r="M176" i="6"/>
  <c r="M43" i="6"/>
  <c r="L67" i="4"/>
  <c r="K67" i="4" s="1"/>
  <c r="J67" i="4" s="1"/>
  <c r="L48" i="4"/>
  <c r="K48" i="4" s="1"/>
  <c r="J48" i="4" s="1"/>
  <c r="L24" i="4"/>
  <c r="K24" i="4" s="1"/>
  <c r="J24" i="4" s="1"/>
  <c r="L60" i="4"/>
  <c r="K60" i="4" s="1"/>
  <c r="J60" i="4" s="1"/>
  <c r="L13" i="4"/>
  <c r="K13" i="4" s="1"/>
  <c r="J13" i="4" s="1"/>
  <c r="L30" i="4"/>
  <c r="K30" i="4" s="1"/>
  <c r="J30" i="4" s="1"/>
  <c r="L81" i="4"/>
  <c r="K81" i="4" s="1"/>
  <c r="J81" i="4" s="1"/>
  <c r="L85" i="4"/>
  <c r="K85" i="4" s="1"/>
  <c r="J85" i="4" s="1"/>
  <c r="L64" i="4"/>
  <c r="K64" i="4" s="1"/>
  <c r="J64" i="4" s="1"/>
  <c r="L31" i="4"/>
  <c r="K31" i="4" s="1"/>
  <c r="J31" i="4" s="1"/>
  <c r="L46" i="4"/>
  <c r="K46" i="4" s="1"/>
  <c r="J46" i="4" s="1"/>
  <c r="L49" i="4"/>
  <c r="K49" i="4" s="1"/>
  <c r="J49" i="4" s="1"/>
  <c r="L32" i="4"/>
  <c r="K32" i="4" s="1"/>
  <c r="J32" i="4" s="1"/>
  <c r="L52" i="4"/>
  <c r="K52" i="4" s="1"/>
  <c r="J52" i="4" s="1"/>
  <c r="L53" i="4"/>
  <c r="K53" i="4" s="1"/>
  <c r="J53" i="4" s="1"/>
  <c r="L82" i="4"/>
  <c r="K82" i="4" s="1"/>
  <c r="J82" i="4" s="1"/>
  <c r="L47" i="4"/>
  <c r="K47" i="4" s="1"/>
  <c r="J47" i="4" s="1"/>
  <c r="L58" i="4"/>
  <c r="K58" i="4" s="1"/>
  <c r="J58" i="4" s="1"/>
  <c r="L29" i="4"/>
  <c r="K29" i="4" s="1"/>
  <c r="J29" i="4" s="1"/>
  <c r="L17" i="4"/>
  <c r="L26" i="4"/>
  <c r="K26" i="4" s="1"/>
  <c r="J26" i="4" s="1"/>
  <c r="L50" i="4"/>
  <c r="K50" i="4" s="1"/>
  <c r="J50" i="4" s="1"/>
  <c r="L76" i="4"/>
  <c r="K76" i="4" s="1"/>
  <c r="J76" i="4" s="1"/>
  <c r="L56" i="4"/>
  <c r="K56" i="4" s="1"/>
  <c r="J56" i="4" s="1"/>
  <c r="L57" i="4"/>
  <c r="K57" i="4" s="1"/>
  <c r="J57" i="4" s="1"/>
  <c r="L61" i="4"/>
  <c r="K61" i="4" s="1"/>
  <c r="L54" i="4"/>
  <c r="K54" i="4" s="1"/>
  <c r="L25" i="4"/>
  <c r="K25" i="4" s="1"/>
  <c r="L21" i="4"/>
  <c r="K21" i="4" s="1"/>
  <c r="L80" i="4"/>
  <c r="K80" i="4" s="1"/>
  <c r="L74" i="4"/>
  <c r="K74" i="4" s="1"/>
  <c r="L77" i="4"/>
  <c r="K77" i="4" s="1"/>
  <c r="L65" i="4"/>
  <c r="K65" i="4" s="1"/>
  <c r="L59" i="4"/>
  <c r="K59" i="4" s="1"/>
  <c r="L18" i="4"/>
  <c r="K18" i="4" s="1"/>
  <c r="L70" i="4"/>
  <c r="K70" i="4" s="1"/>
  <c r="L55" i="4"/>
  <c r="K55" i="4" s="1"/>
  <c r="L51" i="4"/>
  <c r="K51" i="4" s="1"/>
  <c r="L19" i="4"/>
  <c r="K19" i="4" s="1"/>
  <c r="L83" i="4"/>
  <c r="K83" i="4" s="1"/>
  <c r="L86" i="4"/>
  <c r="K86" i="4" s="1"/>
  <c r="L75" i="4"/>
  <c r="K75" i="4" s="1"/>
  <c r="L69" i="4"/>
  <c r="K69" i="4" s="1"/>
  <c r="L63" i="4"/>
  <c r="K63" i="4" s="1"/>
  <c r="L89" i="4"/>
  <c r="K89" i="4" s="1"/>
  <c r="L73" i="4"/>
  <c r="K73" i="4" s="1"/>
  <c r="L66" i="4"/>
  <c r="K66" i="4" s="1"/>
  <c r="L27" i="4"/>
  <c r="K27" i="4" s="1"/>
  <c r="L22" i="4"/>
  <c r="K22" i="4" s="1"/>
  <c r="L20" i="4"/>
  <c r="K20" i="4" s="1"/>
  <c r="L84" i="4"/>
  <c r="K84" i="4" s="1"/>
  <c r="L78" i="4"/>
  <c r="K78" i="4" s="1"/>
  <c r="L28" i="4"/>
  <c r="K28" i="4" s="1"/>
  <c r="L15" i="4"/>
  <c r="K15" i="4" s="1"/>
  <c r="L87" i="4"/>
  <c r="K87" i="4" s="1"/>
  <c r="L16" i="4"/>
  <c r="K16" i="4" s="1"/>
  <c r="L45" i="4"/>
  <c r="K45" i="4" s="1"/>
  <c r="AD133" i="27" l="1"/>
  <c r="AD24" i="27"/>
  <c r="AE133" i="27"/>
  <c r="AE24" i="27"/>
  <c r="AB21" i="29"/>
  <c r="AB22" i="29"/>
  <c r="AB108" i="29"/>
  <c r="AB34" i="29"/>
  <c r="AB31" i="29"/>
  <c r="AB19" i="29"/>
  <c r="AB122" i="29"/>
  <c r="AB47" i="29"/>
  <c r="AB114" i="29"/>
  <c r="AB58" i="29"/>
  <c r="AB110" i="29"/>
  <c r="AB102" i="29"/>
  <c r="AB68" i="29"/>
  <c r="M68" i="29" s="1"/>
  <c r="AB35" i="29"/>
  <c r="AF150" i="29"/>
  <c r="AF77" i="29"/>
  <c r="AF111" i="29"/>
  <c r="AF87" i="29"/>
  <c r="AF132" i="29"/>
  <c r="AF106" i="29"/>
  <c r="AF126" i="29"/>
  <c r="AF103" i="29"/>
  <c r="AF123" i="29"/>
  <c r="AF127" i="29"/>
  <c r="AF9" i="29"/>
  <c r="AC108" i="29"/>
  <c r="AC31" i="29"/>
  <c r="AD24" i="29"/>
  <c r="AD133" i="29"/>
  <c r="AC108" i="27"/>
  <c r="AC31" i="27"/>
  <c r="AB68" i="27"/>
  <c r="M68" i="27" s="1"/>
  <c r="AB34" i="27"/>
  <c r="AB31" i="27"/>
  <c r="AB108" i="27"/>
  <c r="AB122" i="27"/>
  <c r="AB19" i="27"/>
  <c r="AB22" i="27"/>
  <c r="AB110" i="27"/>
  <c r="AB21" i="27"/>
  <c r="AB58" i="27"/>
  <c r="AB35" i="27"/>
  <c r="AB47" i="27"/>
  <c r="AB102" i="27"/>
  <c r="AB114" i="27"/>
  <c r="AF103" i="27"/>
  <c r="AF123" i="27"/>
  <c r="AF9" i="27"/>
  <c r="AF106" i="27"/>
  <c r="AF150" i="27"/>
  <c r="AF77" i="27"/>
  <c r="AF127" i="27"/>
  <c r="AF126" i="27"/>
  <c r="AF87" i="27"/>
  <c r="AF111" i="27"/>
  <c r="AF132" i="27"/>
  <c r="AE133" i="29"/>
  <c r="AE24" i="29"/>
  <c r="AX2" i="29"/>
  <c r="BB1" i="26"/>
  <c r="BB129" i="26" s="1"/>
  <c r="AX2" i="27"/>
  <c r="AX2" i="10"/>
  <c r="BB1" i="28"/>
  <c r="BB129" i="28" s="1"/>
  <c r="BB1" i="6"/>
  <c r="BB129" i="6" s="1"/>
  <c r="BA2" i="27"/>
  <c r="BA2" i="29"/>
  <c r="AJ2" i="29"/>
  <c r="AL1" i="28"/>
  <c r="AJ2" i="27"/>
  <c r="AM1" i="26"/>
  <c r="AH2" i="29"/>
  <c r="AK1" i="26"/>
  <c r="AI1" i="28"/>
  <c r="AG2" i="27"/>
  <c r="AG29" i="27" s="1"/>
  <c r="AH1" i="28"/>
  <c r="AO1" i="28"/>
  <c r="AI2" i="29"/>
  <c r="AK1" i="28"/>
  <c r="AI2" i="27"/>
  <c r="AL1" i="26"/>
  <c r="AJ1" i="28"/>
  <c r="AH2" i="27"/>
  <c r="AG2" i="29"/>
  <c r="AG29" i="29" s="1"/>
  <c r="AJ1" i="26"/>
  <c r="AL2" i="29"/>
  <c r="AN1" i="28"/>
  <c r="AL2" i="27"/>
  <c r="AO1" i="26"/>
  <c r="AG1" i="26"/>
  <c r="AK2" i="29"/>
  <c r="AM1" i="28"/>
  <c r="AK2" i="27"/>
  <c r="AN1" i="26"/>
  <c r="AI1" i="26"/>
  <c r="AG1" i="28"/>
  <c r="AH1" i="26"/>
  <c r="BD2" i="29"/>
  <c r="BD82" i="29" s="1"/>
  <c r="BD2" i="27"/>
  <c r="BD82" i="27" s="1"/>
  <c r="BH1" i="26"/>
  <c r="BH142" i="26" s="1"/>
  <c r="BH1" i="28"/>
  <c r="BH142" i="28" s="1"/>
  <c r="BJ2" i="29"/>
  <c r="BJ96" i="29" s="1"/>
  <c r="BJ2" i="27"/>
  <c r="BJ96" i="27" s="1"/>
  <c r="BC1" i="26"/>
  <c r="BC129" i="26" s="1"/>
  <c r="AY2" i="27"/>
  <c r="BC1" i="28"/>
  <c r="BC129" i="28" s="1"/>
  <c r="AY2" i="29"/>
  <c r="AE133" i="10"/>
  <c r="AE24" i="10"/>
  <c r="AD133" i="10"/>
  <c r="AD24" i="10"/>
  <c r="K114" i="4"/>
  <c r="J114" i="4" s="1"/>
  <c r="M111" i="4"/>
  <c r="M112" i="4"/>
  <c r="N111" i="4"/>
  <c r="N112" i="4"/>
  <c r="M109" i="4"/>
  <c r="M110" i="4"/>
  <c r="N109" i="4"/>
  <c r="N110" i="4"/>
  <c r="M107" i="4"/>
  <c r="M108" i="4"/>
  <c r="N107" i="4"/>
  <c r="N108" i="4"/>
  <c r="M105" i="4"/>
  <c r="M106" i="4"/>
  <c r="N105" i="4"/>
  <c r="N106" i="4"/>
  <c r="M103" i="4"/>
  <c r="M104" i="4"/>
  <c r="N103" i="4"/>
  <c r="N104" i="4"/>
  <c r="M101" i="4"/>
  <c r="M102" i="4"/>
  <c r="N101" i="4"/>
  <c r="N102" i="4"/>
  <c r="M99" i="4"/>
  <c r="M100" i="4"/>
  <c r="N99" i="4"/>
  <c r="N100" i="4"/>
  <c r="M98" i="4"/>
  <c r="M97" i="4"/>
  <c r="N98" i="4"/>
  <c r="N97" i="4"/>
  <c r="M95" i="4"/>
  <c r="M96" i="4"/>
  <c r="N95" i="4"/>
  <c r="N96" i="4"/>
  <c r="M94" i="4"/>
  <c r="M93" i="4"/>
  <c r="N94" i="4"/>
  <c r="N93" i="4"/>
  <c r="M91" i="4"/>
  <c r="M92" i="4"/>
  <c r="N91" i="4"/>
  <c r="N92" i="4"/>
  <c r="AI2" i="10"/>
  <c r="BJ2" i="10"/>
  <c r="BJ96" i="10" s="1"/>
  <c r="N8" i="4"/>
  <c r="K8" i="4" s="1"/>
  <c r="J8" i="4" s="1"/>
  <c r="N90" i="4"/>
  <c r="N116" i="4"/>
  <c r="N113" i="4"/>
  <c r="N115" i="4"/>
  <c r="M116" i="4"/>
  <c r="M113" i="4"/>
  <c r="M115" i="4"/>
  <c r="AF132" i="10"/>
  <c r="AF103" i="10"/>
  <c r="AF150" i="10"/>
  <c r="AF123" i="10"/>
  <c r="AF77" i="10"/>
  <c r="AF127" i="10"/>
  <c r="AF111" i="10"/>
  <c r="AF106" i="10"/>
  <c r="AF126" i="10"/>
  <c r="AF87" i="10"/>
  <c r="AF9" i="10"/>
  <c r="BH1" i="6"/>
  <c r="AG1" i="6"/>
  <c r="AL2" i="10"/>
  <c r="AK2" i="10"/>
  <c r="AB122" i="10"/>
  <c r="AB47" i="10"/>
  <c r="AB110" i="10"/>
  <c r="AB21" i="10"/>
  <c r="AB2" i="4"/>
  <c r="AB36" i="4" s="1"/>
  <c r="AM1" i="6"/>
  <c r="AM45" i="6" s="1"/>
  <c r="AJ1" i="6"/>
  <c r="AH1" i="6"/>
  <c r="AH124" i="6" s="1"/>
  <c r="K124" i="6" s="1"/>
  <c r="AN1" i="6"/>
  <c r="AN45" i="6" s="1"/>
  <c r="AO1" i="6"/>
  <c r="AO45" i="6" s="1"/>
  <c r="M7" i="4"/>
  <c r="K7" i="4" s="1"/>
  <c r="J7" i="4" s="1"/>
  <c r="AC108" i="10"/>
  <c r="N137" i="6"/>
  <c r="N182" i="6"/>
  <c r="K182" i="6" s="1"/>
  <c r="J182" i="6" s="1"/>
  <c r="CA1" i="6" s="1"/>
  <c r="CA184" i="6" s="1"/>
  <c r="N183" i="6"/>
  <c r="K183" i="6" s="1"/>
  <c r="J183" i="6" s="1"/>
  <c r="CB1" i="6" s="1"/>
  <c r="CB184" i="6" s="1"/>
  <c r="AB102" i="10"/>
  <c r="AB108" i="10"/>
  <c r="P148" i="10"/>
  <c r="AB35" i="10"/>
  <c r="AB58" i="10"/>
  <c r="P149" i="10"/>
  <c r="M149" i="10" s="1"/>
  <c r="L149" i="10" s="1"/>
  <c r="P140" i="10"/>
  <c r="P146" i="10"/>
  <c r="M146" i="10" s="1"/>
  <c r="AJ2" i="10"/>
  <c r="AG2" i="10"/>
  <c r="AG167" i="10" s="1"/>
  <c r="AH2" i="10"/>
  <c r="AH167" i="10" s="1"/>
  <c r="BA2" i="10"/>
  <c r="BD2" i="10"/>
  <c r="BD82" i="10" s="1"/>
  <c r="BC1" i="6"/>
  <c r="BC129" i="6" s="1"/>
  <c r="AY2" i="10"/>
  <c r="AK1" i="6"/>
  <c r="AL1" i="6"/>
  <c r="AI1" i="6"/>
  <c r="AD136" i="6"/>
  <c r="M90" i="4"/>
  <c r="M14" i="4"/>
  <c r="K14" i="4" s="1"/>
  <c r="J14" i="4" s="1"/>
  <c r="J28" i="4"/>
  <c r="J89" i="4"/>
  <c r="J19" i="4"/>
  <c r="J25" i="4"/>
  <c r="J15" i="4"/>
  <c r="J21" i="4"/>
  <c r="J54" i="4"/>
  <c r="J55" i="4"/>
  <c r="J59" i="4"/>
  <c r="J61" i="4"/>
  <c r="J73" i="4"/>
  <c r="J83" i="4"/>
  <c r="J63" i="4"/>
  <c r="J84" i="4"/>
  <c r="J20" i="4"/>
  <c r="J70" i="4"/>
  <c r="J65" i="4"/>
  <c r="J22" i="4"/>
  <c r="J69" i="4"/>
  <c r="J18" i="4"/>
  <c r="J77" i="4"/>
  <c r="J78" i="4"/>
  <c r="J27" i="4"/>
  <c r="J75" i="4"/>
  <c r="J74" i="4"/>
  <c r="J51" i="4"/>
  <c r="J45" i="4"/>
  <c r="J16" i="4"/>
  <c r="J87" i="4"/>
  <c r="J66" i="4"/>
  <c r="J86" i="4"/>
  <c r="J80" i="4"/>
  <c r="L68" i="27" l="1"/>
  <c r="A68" i="27"/>
  <c r="A68" i="29"/>
  <c r="L68" i="29"/>
  <c r="W2" i="29"/>
  <c r="W134" i="29" s="1"/>
  <c r="AB1" i="28"/>
  <c r="Z1" i="26"/>
  <c r="Z181" i="26" s="1"/>
  <c r="Y2" i="27"/>
  <c r="Y134" i="27" s="1"/>
  <c r="X2" i="27"/>
  <c r="X134" i="27" s="1"/>
  <c r="AA1" i="26"/>
  <c r="AA186" i="26" s="1"/>
  <c r="AA1" i="28"/>
  <c r="AA186" i="28" s="1"/>
  <c r="Y1" i="26"/>
  <c r="Y1" i="28"/>
  <c r="Y2" i="29"/>
  <c r="Y134" i="29" s="1"/>
  <c r="X2" i="29"/>
  <c r="X134" i="29" s="1"/>
  <c r="Z1" i="28"/>
  <c r="Z181" i="28" s="1"/>
  <c r="X1" i="26"/>
  <c r="W1" i="26"/>
  <c r="W186" i="26" s="1"/>
  <c r="AB1" i="26"/>
  <c r="X1" i="28"/>
  <c r="Z2" i="27"/>
  <c r="Z134" i="27" s="1"/>
  <c r="V1" i="26"/>
  <c r="V181" i="26" s="1"/>
  <c r="Z2" i="29"/>
  <c r="Z134" i="29" s="1"/>
  <c r="W1" i="28"/>
  <c r="W186" i="28" s="1"/>
  <c r="V1" i="28"/>
  <c r="V181" i="28" s="1"/>
  <c r="W2" i="27"/>
  <c r="W134" i="27" s="1"/>
  <c r="O1" i="28"/>
  <c r="S2" i="27"/>
  <c r="S1" i="26"/>
  <c r="T2" i="27"/>
  <c r="V2" i="29"/>
  <c r="R2" i="27"/>
  <c r="U1" i="26"/>
  <c r="T2" i="29"/>
  <c r="O1" i="26"/>
  <c r="U2" i="29"/>
  <c r="U1" i="28"/>
  <c r="Q2" i="27"/>
  <c r="T1" i="26"/>
  <c r="T1" i="28"/>
  <c r="S2" i="29"/>
  <c r="S1" i="28"/>
  <c r="R1" i="26"/>
  <c r="R178" i="26" s="1"/>
  <c r="Q1" i="26"/>
  <c r="Q1" i="28"/>
  <c r="U2" i="27"/>
  <c r="P1" i="26"/>
  <c r="P1" i="28"/>
  <c r="R2" i="29"/>
  <c r="R1" i="28"/>
  <c r="R178" i="28" s="1"/>
  <c r="V2" i="27"/>
  <c r="Q2" i="29"/>
  <c r="BA18" i="27"/>
  <c r="BA10" i="27"/>
  <c r="BA17" i="27"/>
  <c r="BA14" i="27"/>
  <c r="BA7" i="27"/>
  <c r="AU2" i="27"/>
  <c r="AU2" i="29"/>
  <c r="AZ1" i="28"/>
  <c r="AZ129" i="28" s="1"/>
  <c r="AZ1" i="26"/>
  <c r="AZ129" i="26" s="1"/>
  <c r="AO45" i="26"/>
  <c r="AO70" i="26"/>
  <c r="AO66" i="26"/>
  <c r="AO41" i="26"/>
  <c r="AO109" i="26"/>
  <c r="AO40" i="26"/>
  <c r="AO53" i="26"/>
  <c r="AO54" i="26"/>
  <c r="BA1" i="28"/>
  <c r="BA129" i="28" s="1"/>
  <c r="AV2" i="29"/>
  <c r="BA1" i="26"/>
  <c r="BA129" i="26" s="1"/>
  <c r="AV2" i="27"/>
  <c r="AI45" i="27"/>
  <c r="AI61" i="27"/>
  <c r="AI84" i="27"/>
  <c r="AI13" i="27"/>
  <c r="AI11" i="27"/>
  <c r="AI88" i="27"/>
  <c r="AI143" i="27"/>
  <c r="AI60" i="27"/>
  <c r="AI86" i="27"/>
  <c r="AI141" i="27"/>
  <c r="AI64" i="27"/>
  <c r="AI71" i="27"/>
  <c r="AI144" i="27"/>
  <c r="AI89" i="27"/>
  <c r="AI51" i="27"/>
  <c r="AI80" i="27"/>
  <c r="AI83" i="27"/>
  <c r="AI38" i="27"/>
  <c r="AI59" i="27"/>
  <c r="AI94" i="27"/>
  <c r="AI93" i="27"/>
  <c r="AI70" i="27"/>
  <c r="AI105" i="27"/>
  <c r="AI36" i="27"/>
  <c r="AI116" i="27"/>
  <c r="AI8" i="27"/>
  <c r="AI41" i="27"/>
  <c r="AI120" i="27"/>
  <c r="AI46" i="27"/>
  <c r="AI167" i="27"/>
  <c r="AI16" i="27"/>
  <c r="AI57" i="27"/>
  <c r="AI91" i="27"/>
  <c r="AI107" i="27"/>
  <c r="AI112" i="27"/>
  <c r="AI12" i="27"/>
  <c r="AI52" i="27"/>
  <c r="AI81" i="27"/>
  <c r="AI100" i="27"/>
  <c r="AI109" i="27"/>
  <c r="AI40" i="27"/>
  <c r="AI63" i="27"/>
  <c r="AI37" i="27"/>
  <c r="AI92" i="27"/>
  <c r="AI165" i="27"/>
  <c r="AI56" i="27"/>
  <c r="AI118" i="27"/>
  <c r="AI24" i="27"/>
  <c r="AI17" i="27"/>
  <c r="AI5" i="27"/>
  <c r="AI53" i="27"/>
  <c r="AI10" i="27"/>
  <c r="AI85" i="27"/>
  <c r="AI48" i="27"/>
  <c r="AI50" i="27"/>
  <c r="AI97" i="27"/>
  <c r="AI44" i="27"/>
  <c r="AI101" i="27"/>
  <c r="AI43" i="27"/>
  <c r="AI49" i="27"/>
  <c r="AI27" i="27"/>
  <c r="AI131" i="27"/>
  <c r="AI39" i="27"/>
  <c r="AI28" i="27"/>
  <c r="AI72" i="27"/>
  <c r="AI78" i="27"/>
  <c r="AI14" i="27"/>
  <c r="AI90" i="27"/>
  <c r="AI26" i="27"/>
  <c r="AI62" i="27"/>
  <c r="AP2" i="10"/>
  <c r="AP29" i="10" s="1"/>
  <c r="AQ1" i="26"/>
  <c r="AQ1" i="28"/>
  <c r="AP1" i="26"/>
  <c r="AP1" i="28"/>
  <c r="AI123" i="26"/>
  <c r="AI45" i="26"/>
  <c r="AN109" i="28"/>
  <c r="AN40" i="28"/>
  <c r="AN70" i="28"/>
  <c r="AN66" i="28"/>
  <c r="AN41" i="28"/>
  <c r="AN54" i="28"/>
  <c r="AN45" i="28"/>
  <c r="AN53" i="28"/>
  <c r="AK54" i="28"/>
  <c r="AK45" i="28"/>
  <c r="AK40" i="28"/>
  <c r="AK41" i="28"/>
  <c r="AK53" i="28"/>
  <c r="AK66" i="28"/>
  <c r="AK109" i="28"/>
  <c r="AK70" i="28"/>
  <c r="AM40" i="26"/>
  <c r="AM45" i="26"/>
  <c r="AM54" i="26"/>
  <c r="AM66" i="26"/>
  <c r="AM70" i="26"/>
  <c r="AM53" i="26"/>
  <c r="AM41" i="26"/>
  <c r="AM109" i="26"/>
  <c r="AI45" i="28"/>
  <c r="AI123" i="28"/>
  <c r="BB2" i="27"/>
  <c r="BD1" i="26"/>
  <c r="BD129" i="26" s="1"/>
  <c r="BD1" i="28"/>
  <c r="BD129" i="28" s="1"/>
  <c r="BB2" i="29"/>
  <c r="AY58" i="27"/>
  <c r="AY10" i="27"/>
  <c r="AY18" i="27"/>
  <c r="AY36" i="27"/>
  <c r="AY7" i="27"/>
  <c r="AY14" i="27"/>
  <c r="AY16" i="27"/>
  <c r="AY50" i="27"/>
  <c r="AY72" i="27"/>
  <c r="AY11" i="27"/>
  <c r="AY17" i="27"/>
  <c r="AH148" i="26"/>
  <c r="AH120" i="26"/>
  <c r="AH144" i="26"/>
  <c r="AH157" i="26"/>
  <c r="AH142" i="26"/>
  <c r="AH171" i="26"/>
  <c r="AH124" i="26"/>
  <c r="K124" i="26" s="1"/>
  <c r="J124" i="26" s="1"/>
  <c r="AH121" i="26"/>
  <c r="AH119" i="26"/>
  <c r="AH155" i="26"/>
  <c r="AH146" i="26"/>
  <c r="AH141" i="26"/>
  <c r="AH118" i="26"/>
  <c r="AL45" i="26"/>
  <c r="AL54" i="26"/>
  <c r="AL66" i="26"/>
  <c r="AL41" i="26"/>
  <c r="AL40" i="26"/>
  <c r="AL70" i="26"/>
  <c r="AL109" i="26"/>
  <c r="AL53" i="26"/>
  <c r="AK109" i="26"/>
  <c r="AK53" i="26"/>
  <c r="AK41" i="26"/>
  <c r="AK40" i="26"/>
  <c r="AK66" i="26"/>
  <c r="AK70" i="26"/>
  <c r="AK45" i="26"/>
  <c r="AK54" i="26"/>
  <c r="AL12" i="27"/>
  <c r="AL62" i="27"/>
  <c r="AL38" i="27"/>
  <c r="AL16" i="27"/>
  <c r="AL107" i="27"/>
  <c r="AL89" i="27"/>
  <c r="AL144" i="27"/>
  <c r="AL165" i="27"/>
  <c r="AL17" i="27"/>
  <c r="AL71" i="27"/>
  <c r="AL24" i="27"/>
  <c r="AL8" i="27"/>
  <c r="AL90" i="27"/>
  <c r="AL120" i="27"/>
  <c r="AL105" i="27"/>
  <c r="AL91" i="27"/>
  <c r="AL94" i="27"/>
  <c r="AL56" i="27"/>
  <c r="AL39" i="27"/>
  <c r="AL143" i="27"/>
  <c r="AL61" i="27"/>
  <c r="AL83" i="27"/>
  <c r="AL50" i="27"/>
  <c r="AL44" i="27"/>
  <c r="AL118" i="27"/>
  <c r="AL59" i="27"/>
  <c r="AL78" i="27"/>
  <c r="AL46" i="27"/>
  <c r="AL72" i="27"/>
  <c r="AL26" i="27"/>
  <c r="AL11" i="27"/>
  <c r="AL141" i="27"/>
  <c r="AL101" i="27"/>
  <c r="AL57" i="27"/>
  <c r="AL116" i="27"/>
  <c r="AL49" i="27"/>
  <c r="AL40" i="27"/>
  <c r="AL167" i="27"/>
  <c r="AL64" i="27"/>
  <c r="AL100" i="27"/>
  <c r="AL51" i="27"/>
  <c r="AL53" i="27"/>
  <c r="AL93" i="27"/>
  <c r="AL41" i="27"/>
  <c r="AL10" i="27"/>
  <c r="AL28" i="27"/>
  <c r="AL60" i="27"/>
  <c r="AL131" i="27"/>
  <c r="AL81" i="27"/>
  <c r="AL37" i="27"/>
  <c r="AL84" i="27"/>
  <c r="AL112" i="27"/>
  <c r="AL86" i="27"/>
  <c r="AL45" i="27"/>
  <c r="AL80" i="27"/>
  <c r="AL13" i="27"/>
  <c r="AL92" i="27"/>
  <c r="AL63" i="27"/>
  <c r="AL48" i="27"/>
  <c r="AL109" i="27"/>
  <c r="AL27" i="27"/>
  <c r="AL43" i="27"/>
  <c r="AL88" i="27"/>
  <c r="AL97" i="27"/>
  <c r="AL5" i="27"/>
  <c r="AL85" i="27"/>
  <c r="AL36" i="27"/>
  <c r="AL14" i="27"/>
  <c r="AL70" i="27"/>
  <c r="AL52" i="27"/>
  <c r="AH49" i="29"/>
  <c r="AH88" i="29"/>
  <c r="AH17" i="29"/>
  <c r="AH56" i="29"/>
  <c r="AH30" i="29"/>
  <c r="AH11" i="29"/>
  <c r="AH130" i="29"/>
  <c r="AH104" i="29"/>
  <c r="AH72" i="29"/>
  <c r="AH59" i="29"/>
  <c r="AH141" i="29"/>
  <c r="AH78" i="29"/>
  <c r="AH32" i="29"/>
  <c r="AH26" i="29"/>
  <c r="AH44" i="29"/>
  <c r="AH116" i="29"/>
  <c r="AH85" i="29"/>
  <c r="AH167" i="29"/>
  <c r="AH89" i="29"/>
  <c r="AH109" i="29"/>
  <c r="AH95" i="29"/>
  <c r="M95" i="29" s="1"/>
  <c r="AH48" i="29"/>
  <c r="AH24" i="29"/>
  <c r="AH65" i="29"/>
  <c r="AH28" i="29"/>
  <c r="AH144" i="29"/>
  <c r="AH131" i="29"/>
  <c r="AH86" i="29"/>
  <c r="AH61" i="29"/>
  <c r="AH45" i="29"/>
  <c r="AH98" i="29"/>
  <c r="AH5" i="29"/>
  <c r="AH36" i="29"/>
  <c r="AH50" i="29"/>
  <c r="AH120" i="29"/>
  <c r="AH166" i="29"/>
  <c r="AH38" i="29"/>
  <c r="AH80" i="29"/>
  <c r="AH27" i="29"/>
  <c r="AH14" i="29"/>
  <c r="AH94" i="29"/>
  <c r="AH143" i="29"/>
  <c r="AH64" i="29"/>
  <c r="AH79" i="29"/>
  <c r="AH16" i="29"/>
  <c r="AH10" i="29"/>
  <c r="AH165" i="29"/>
  <c r="AH97" i="29"/>
  <c r="AH55" i="29"/>
  <c r="AH57" i="29"/>
  <c r="AH51" i="29"/>
  <c r="AH46" i="29"/>
  <c r="AH121" i="29"/>
  <c r="AH53" i="29"/>
  <c r="AH75" i="29"/>
  <c r="AH8" i="29"/>
  <c r="AH113" i="29"/>
  <c r="AH107" i="29"/>
  <c r="AH60" i="29"/>
  <c r="AH18" i="29"/>
  <c r="AH13" i="29"/>
  <c r="AH118" i="29"/>
  <c r="AH81" i="29"/>
  <c r="AH12" i="29"/>
  <c r="AH41" i="29"/>
  <c r="AH91" i="29"/>
  <c r="AH67" i="29"/>
  <c r="AH69" i="29"/>
  <c r="AH43" i="29"/>
  <c r="AH115" i="29"/>
  <c r="AH6" i="29"/>
  <c r="AH92" i="29"/>
  <c r="AH52" i="29"/>
  <c r="AH82" i="29"/>
  <c r="AH83" i="29"/>
  <c r="AH4" i="29"/>
  <c r="AH90" i="29"/>
  <c r="AH135" i="29"/>
  <c r="AH74" i="29"/>
  <c r="AH100" i="29"/>
  <c r="AH93" i="29"/>
  <c r="AH42" i="29"/>
  <c r="AH15" i="29"/>
  <c r="AI2" i="4"/>
  <c r="AI17" i="4" s="1"/>
  <c r="K17" i="4" s="1"/>
  <c r="J17" i="4" s="1"/>
  <c r="AP2" i="29" s="1"/>
  <c r="AO2" i="27"/>
  <c r="AR1" i="26"/>
  <c r="AW1" i="26"/>
  <c r="AP2" i="27"/>
  <c r="AN2" i="27"/>
  <c r="AM2" i="27"/>
  <c r="AV1" i="26"/>
  <c r="AU1" i="26"/>
  <c r="AS1" i="26"/>
  <c r="AQ2" i="27"/>
  <c r="AT1" i="26"/>
  <c r="AX1" i="28"/>
  <c r="AR2" i="27"/>
  <c r="AR13" i="27" s="1"/>
  <c r="AR2" i="29"/>
  <c r="AR13" i="29" s="1"/>
  <c r="AX1" i="26"/>
  <c r="AZ2" i="27"/>
  <c r="AZ2" i="29"/>
  <c r="AN109" i="26"/>
  <c r="AN53" i="26"/>
  <c r="AN40" i="26"/>
  <c r="AN70" i="26"/>
  <c r="AN54" i="26"/>
  <c r="AN41" i="26"/>
  <c r="AN66" i="26"/>
  <c r="AN45" i="26"/>
  <c r="AL12" i="29"/>
  <c r="AL107" i="29"/>
  <c r="AL105" i="29"/>
  <c r="AL80" i="29"/>
  <c r="AL48" i="29"/>
  <c r="AL72" i="29"/>
  <c r="AL59" i="29"/>
  <c r="AL28" i="29"/>
  <c r="AL57" i="29"/>
  <c r="AL90" i="29"/>
  <c r="AL86" i="29"/>
  <c r="AL71" i="29"/>
  <c r="AL56" i="29"/>
  <c r="AL70" i="29"/>
  <c r="AL37" i="29"/>
  <c r="AL13" i="29"/>
  <c r="AL45" i="29"/>
  <c r="AL24" i="29"/>
  <c r="AL14" i="29"/>
  <c r="AL112" i="29"/>
  <c r="AL116" i="29"/>
  <c r="AL93" i="29"/>
  <c r="AL63" i="29"/>
  <c r="AL85" i="29"/>
  <c r="AL61" i="29"/>
  <c r="AL38" i="29"/>
  <c r="AL41" i="29"/>
  <c r="AL131" i="29"/>
  <c r="AL101" i="29"/>
  <c r="AL78" i="29"/>
  <c r="AL91" i="29"/>
  <c r="AL11" i="29"/>
  <c r="AL51" i="29"/>
  <c r="AL27" i="29"/>
  <c r="AL141" i="29"/>
  <c r="AL97" i="29"/>
  <c r="AL46" i="29"/>
  <c r="AL84" i="29"/>
  <c r="AL26" i="29"/>
  <c r="AL109" i="29"/>
  <c r="AL44" i="29"/>
  <c r="AL165" i="29"/>
  <c r="AL49" i="29"/>
  <c r="AL60" i="29"/>
  <c r="AL81" i="29"/>
  <c r="AL88" i="29"/>
  <c r="AL8" i="29"/>
  <c r="AL89" i="29"/>
  <c r="AL120" i="29"/>
  <c r="AL94" i="29"/>
  <c r="AL16" i="29"/>
  <c r="AL143" i="29"/>
  <c r="AL100" i="29"/>
  <c r="AL83" i="29"/>
  <c r="AL144" i="29"/>
  <c r="AL36" i="29"/>
  <c r="AL5" i="29"/>
  <c r="AL39" i="29"/>
  <c r="AL92" i="29"/>
  <c r="AL53" i="29"/>
  <c r="AL52" i="29"/>
  <c r="AL10" i="29"/>
  <c r="AL43" i="29"/>
  <c r="AL50" i="29"/>
  <c r="AL40" i="29"/>
  <c r="AL64" i="29"/>
  <c r="AL118" i="29"/>
  <c r="AL17" i="29"/>
  <c r="AL167" i="29"/>
  <c r="AL62" i="29"/>
  <c r="AI38" i="29"/>
  <c r="AI60" i="29"/>
  <c r="AI27" i="29"/>
  <c r="AI78" i="29"/>
  <c r="AI70" i="29"/>
  <c r="AI44" i="29"/>
  <c r="AI144" i="29"/>
  <c r="AI112" i="29"/>
  <c r="AI84" i="29"/>
  <c r="AI80" i="29"/>
  <c r="AI46" i="29"/>
  <c r="AI52" i="29"/>
  <c r="AI49" i="29"/>
  <c r="AI28" i="29"/>
  <c r="AI101" i="29"/>
  <c r="AI107" i="29"/>
  <c r="AI64" i="29"/>
  <c r="AI41" i="29"/>
  <c r="AI43" i="29"/>
  <c r="AI26" i="29"/>
  <c r="AI17" i="29"/>
  <c r="AI94" i="29"/>
  <c r="AI141" i="29"/>
  <c r="AI91" i="29"/>
  <c r="AI45" i="29"/>
  <c r="AI56" i="29"/>
  <c r="AI86" i="29"/>
  <c r="AI62" i="29"/>
  <c r="AI72" i="29"/>
  <c r="AI81" i="29"/>
  <c r="AI59" i="29"/>
  <c r="AI88" i="29"/>
  <c r="AI10" i="29"/>
  <c r="AI5" i="29"/>
  <c r="AI131" i="29"/>
  <c r="AI167" i="29"/>
  <c r="AI40" i="29"/>
  <c r="AI8" i="29"/>
  <c r="AI97" i="29"/>
  <c r="AI105" i="29"/>
  <c r="AI92" i="29"/>
  <c r="AI48" i="29"/>
  <c r="AI11" i="29"/>
  <c r="AI100" i="29"/>
  <c r="AI57" i="29"/>
  <c r="AI14" i="29"/>
  <c r="AI51" i="29"/>
  <c r="AI53" i="29"/>
  <c r="AI93" i="29"/>
  <c r="AI37" i="29"/>
  <c r="AI85" i="29"/>
  <c r="AI89" i="29"/>
  <c r="AI36" i="29"/>
  <c r="AI13" i="29"/>
  <c r="AI120" i="29"/>
  <c r="AI83" i="29"/>
  <c r="AI12" i="29"/>
  <c r="AI39" i="29"/>
  <c r="AI143" i="29"/>
  <c r="AI61" i="29"/>
  <c r="AI71" i="29"/>
  <c r="AI50" i="29"/>
  <c r="AI116" i="29"/>
  <c r="AI24" i="29"/>
  <c r="AI165" i="29"/>
  <c r="AI16" i="29"/>
  <c r="AI63" i="29"/>
  <c r="AI109" i="29"/>
  <c r="AI118" i="29"/>
  <c r="AI90" i="29"/>
  <c r="AJ36" i="27"/>
  <c r="AJ143" i="27"/>
  <c r="AJ118" i="27"/>
  <c r="AJ27" i="27"/>
  <c r="AJ44" i="27"/>
  <c r="AJ13" i="27"/>
  <c r="AJ101" i="27"/>
  <c r="AJ90" i="27"/>
  <c r="AJ109" i="27"/>
  <c r="AJ86" i="27"/>
  <c r="AJ39" i="27"/>
  <c r="AJ63" i="27"/>
  <c r="AJ165" i="27"/>
  <c r="AJ100" i="27"/>
  <c r="AJ84" i="27"/>
  <c r="AJ53" i="27"/>
  <c r="AJ80" i="27"/>
  <c r="AJ24" i="27"/>
  <c r="AJ17" i="27"/>
  <c r="AJ89" i="27"/>
  <c r="AJ14" i="27"/>
  <c r="AJ144" i="27"/>
  <c r="AJ112" i="27"/>
  <c r="AJ51" i="27"/>
  <c r="AJ59" i="27"/>
  <c r="AJ131" i="27"/>
  <c r="AJ120" i="27"/>
  <c r="AJ88" i="27"/>
  <c r="AJ26" i="27"/>
  <c r="AJ45" i="27"/>
  <c r="AJ40" i="27"/>
  <c r="AJ92" i="27"/>
  <c r="AJ141" i="27"/>
  <c r="AJ81" i="27"/>
  <c r="AJ83" i="27"/>
  <c r="AJ57" i="27"/>
  <c r="AJ28" i="27"/>
  <c r="AJ8" i="27"/>
  <c r="AJ43" i="27"/>
  <c r="AJ70" i="27"/>
  <c r="AJ167" i="27"/>
  <c r="AJ12" i="27"/>
  <c r="AJ46" i="27"/>
  <c r="AJ93" i="27"/>
  <c r="AJ49" i="27"/>
  <c r="AJ91" i="27"/>
  <c r="AJ38" i="27"/>
  <c r="AJ56" i="27"/>
  <c r="AJ62" i="27"/>
  <c r="AJ105" i="27"/>
  <c r="AJ61" i="27"/>
  <c r="AJ60" i="27"/>
  <c r="AJ78" i="27"/>
  <c r="AJ5" i="27"/>
  <c r="AJ50" i="27"/>
  <c r="AJ11" i="27"/>
  <c r="AJ64" i="27"/>
  <c r="AJ52" i="27"/>
  <c r="AJ85" i="27"/>
  <c r="AJ116" i="27"/>
  <c r="AJ41" i="27"/>
  <c r="AJ48" i="27"/>
  <c r="AJ97" i="27"/>
  <c r="AJ94" i="27"/>
  <c r="AJ10" i="27"/>
  <c r="AJ107" i="27"/>
  <c r="AJ72" i="27"/>
  <c r="AJ71" i="27"/>
  <c r="AJ16" i="27"/>
  <c r="AJ37" i="27"/>
  <c r="AX18" i="27"/>
  <c r="AX10" i="27"/>
  <c r="AX36" i="27"/>
  <c r="AX7" i="27"/>
  <c r="AX17" i="27"/>
  <c r="AX16" i="27"/>
  <c r="AX50" i="27"/>
  <c r="AX72" i="27"/>
  <c r="AX11" i="27"/>
  <c r="AX58" i="27"/>
  <c r="AX14" i="27"/>
  <c r="BC2" i="27"/>
  <c r="BE1" i="26"/>
  <c r="BE129" i="26" s="1"/>
  <c r="BC2" i="29"/>
  <c r="BE1" i="28"/>
  <c r="BE129" i="28" s="1"/>
  <c r="AY72" i="29"/>
  <c r="AY11" i="29"/>
  <c r="AY10" i="29"/>
  <c r="AY16" i="29"/>
  <c r="AY18" i="29"/>
  <c r="AY50" i="29"/>
  <c r="AY14" i="29"/>
  <c r="AY58" i="29"/>
  <c r="AY7" i="29"/>
  <c r="AY17" i="29"/>
  <c r="AY36" i="29"/>
  <c r="AK64" i="29"/>
  <c r="AK27" i="29"/>
  <c r="AK97" i="29"/>
  <c r="AK80" i="29"/>
  <c r="AK120" i="29"/>
  <c r="AK52" i="29"/>
  <c r="AK53" i="29"/>
  <c r="AK144" i="29"/>
  <c r="AK62" i="29"/>
  <c r="AK24" i="29"/>
  <c r="AK11" i="29"/>
  <c r="AK93" i="29"/>
  <c r="AK167" i="29"/>
  <c r="AK94" i="29"/>
  <c r="AK50" i="29"/>
  <c r="AK38" i="29"/>
  <c r="AK105" i="29"/>
  <c r="AK49" i="29"/>
  <c r="AK16" i="29"/>
  <c r="AK100" i="29"/>
  <c r="AK84" i="29"/>
  <c r="AK165" i="29"/>
  <c r="AK71" i="29"/>
  <c r="AK86" i="29"/>
  <c r="AK8" i="29"/>
  <c r="AK85" i="29"/>
  <c r="AK39" i="29"/>
  <c r="AK70" i="29"/>
  <c r="AK141" i="29"/>
  <c r="AK89" i="29"/>
  <c r="AK78" i="29"/>
  <c r="AK46" i="29"/>
  <c r="AK60" i="29"/>
  <c r="AK112" i="29"/>
  <c r="AK91" i="29"/>
  <c r="AK63" i="29"/>
  <c r="AK43" i="29"/>
  <c r="AK51" i="29"/>
  <c r="AK101" i="29"/>
  <c r="AK92" i="29"/>
  <c r="AK44" i="29"/>
  <c r="AK14" i="29"/>
  <c r="AK28" i="29"/>
  <c r="AK61" i="29"/>
  <c r="AK107" i="29"/>
  <c r="AK41" i="29"/>
  <c r="AK37" i="29"/>
  <c r="AK90" i="29"/>
  <c r="AK116" i="29"/>
  <c r="AK17" i="29"/>
  <c r="AK109" i="29"/>
  <c r="AK45" i="29"/>
  <c r="AK12" i="29"/>
  <c r="AK131" i="29"/>
  <c r="AK81" i="29"/>
  <c r="AK40" i="29"/>
  <c r="AK13" i="29"/>
  <c r="AK57" i="29"/>
  <c r="AK36" i="29"/>
  <c r="AK56" i="29"/>
  <c r="AK143" i="29"/>
  <c r="AK10" i="29"/>
  <c r="AK59" i="29"/>
  <c r="AK118" i="29"/>
  <c r="AK72" i="29"/>
  <c r="AK88" i="29"/>
  <c r="AK5" i="29"/>
  <c r="AK83" i="29"/>
  <c r="AK48" i="29"/>
  <c r="AK26" i="29"/>
  <c r="AH41" i="27"/>
  <c r="AH57" i="27"/>
  <c r="AH52" i="27"/>
  <c r="AH14" i="27"/>
  <c r="AH45" i="27"/>
  <c r="AH109" i="27"/>
  <c r="AH86" i="27"/>
  <c r="AH144" i="27"/>
  <c r="AH141" i="27"/>
  <c r="AH65" i="27"/>
  <c r="AH49" i="27"/>
  <c r="AH11" i="27"/>
  <c r="AH24" i="27"/>
  <c r="AH67" i="27"/>
  <c r="AH83" i="27"/>
  <c r="AH130" i="27"/>
  <c r="AH95" i="27"/>
  <c r="M95" i="27" s="1"/>
  <c r="AH56" i="27"/>
  <c r="AH98" i="27"/>
  <c r="AH167" i="27"/>
  <c r="AH16" i="27"/>
  <c r="AH79" i="27"/>
  <c r="AH116" i="27"/>
  <c r="AH88" i="27"/>
  <c r="AH93" i="27"/>
  <c r="AH113" i="27"/>
  <c r="AH89" i="27"/>
  <c r="AH81" i="27"/>
  <c r="AH80" i="27"/>
  <c r="AH26" i="27"/>
  <c r="AH50" i="27"/>
  <c r="AH165" i="27"/>
  <c r="AH100" i="27"/>
  <c r="AH166" i="27"/>
  <c r="AH118" i="27"/>
  <c r="AH75" i="27"/>
  <c r="AH74" i="27"/>
  <c r="AH5" i="27"/>
  <c r="AH8" i="27"/>
  <c r="AH59" i="27"/>
  <c r="AH85" i="27"/>
  <c r="AH143" i="27"/>
  <c r="AH51" i="27"/>
  <c r="AH36" i="27"/>
  <c r="AH55" i="27"/>
  <c r="AH97" i="27"/>
  <c r="AH60" i="27"/>
  <c r="AH15" i="27"/>
  <c r="AH92" i="27"/>
  <c r="AH82" i="27"/>
  <c r="AH90" i="27"/>
  <c r="AH120" i="27"/>
  <c r="AH115" i="27"/>
  <c r="AH13" i="27"/>
  <c r="AH69" i="27"/>
  <c r="AH121" i="27"/>
  <c r="AH72" i="27"/>
  <c r="AH42" i="27"/>
  <c r="AH17" i="27"/>
  <c r="AH61" i="27"/>
  <c r="AH135" i="27"/>
  <c r="AH44" i="27"/>
  <c r="AH4" i="27"/>
  <c r="AH18" i="27"/>
  <c r="AH30" i="27"/>
  <c r="AH94" i="27"/>
  <c r="AH43" i="27"/>
  <c r="AH64" i="27"/>
  <c r="AH91" i="27"/>
  <c r="AH27" i="27"/>
  <c r="AH28" i="27"/>
  <c r="AH78" i="27"/>
  <c r="AH12" i="27"/>
  <c r="AH48" i="27"/>
  <c r="AH38" i="27"/>
  <c r="AH131" i="27"/>
  <c r="AH53" i="27"/>
  <c r="AH32" i="27"/>
  <c r="AH107" i="27"/>
  <c r="AH6" i="27"/>
  <c r="AH104" i="27"/>
  <c r="AH46" i="27"/>
  <c r="AH10" i="27"/>
  <c r="AG53" i="27"/>
  <c r="AG14" i="27"/>
  <c r="AG116" i="27"/>
  <c r="AG144" i="27"/>
  <c r="AG49" i="27"/>
  <c r="AG86" i="27"/>
  <c r="AG130" i="27"/>
  <c r="AG92" i="27"/>
  <c r="AG98" i="27"/>
  <c r="AG85" i="27"/>
  <c r="AG143" i="27"/>
  <c r="AG82" i="27"/>
  <c r="AG28" i="27"/>
  <c r="AG43" i="27"/>
  <c r="AG15" i="27"/>
  <c r="AG26" i="27"/>
  <c r="AG10" i="27"/>
  <c r="AG89" i="27"/>
  <c r="AG75" i="27"/>
  <c r="AG115" i="27"/>
  <c r="AG81" i="27"/>
  <c r="AG18" i="27"/>
  <c r="AG36" i="27"/>
  <c r="AG12" i="27"/>
  <c r="AG67" i="27"/>
  <c r="AG91" i="27"/>
  <c r="AG97" i="27"/>
  <c r="AG90" i="27"/>
  <c r="AG32" i="27"/>
  <c r="AG104" i="27"/>
  <c r="AG24" i="27"/>
  <c r="AG51" i="27"/>
  <c r="AG69" i="27"/>
  <c r="AG5" i="27"/>
  <c r="AG50" i="27"/>
  <c r="AG100" i="27"/>
  <c r="AG11" i="27"/>
  <c r="AG6" i="27"/>
  <c r="AG59" i="27"/>
  <c r="AG8" i="27"/>
  <c r="AG109" i="27"/>
  <c r="AG44" i="27"/>
  <c r="AG121" i="27"/>
  <c r="AG167" i="27"/>
  <c r="AG131" i="27"/>
  <c r="AG120" i="27"/>
  <c r="AG93" i="27"/>
  <c r="AG45" i="27"/>
  <c r="AG166" i="27"/>
  <c r="AG38" i="27"/>
  <c r="AG52" i="27"/>
  <c r="AG46" i="27"/>
  <c r="AG13" i="27"/>
  <c r="AG16" i="27"/>
  <c r="AG72" i="27"/>
  <c r="AG17" i="27"/>
  <c r="AG88" i="27"/>
  <c r="AG48" i="27"/>
  <c r="AG141" i="27"/>
  <c r="AG83" i="27"/>
  <c r="AG4" i="27"/>
  <c r="AG65" i="27"/>
  <c r="AG79" i="27"/>
  <c r="AG78" i="27"/>
  <c r="AG27" i="27"/>
  <c r="AG41" i="27"/>
  <c r="AG80" i="27"/>
  <c r="AG56" i="27"/>
  <c r="AG42" i="27"/>
  <c r="AG113" i="27"/>
  <c r="AG165" i="27"/>
  <c r="AG61" i="27"/>
  <c r="AG64" i="27"/>
  <c r="AG60" i="27"/>
  <c r="AG57" i="27"/>
  <c r="AG55" i="27"/>
  <c r="AG30" i="27"/>
  <c r="AG107" i="27"/>
  <c r="AG118" i="27"/>
  <c r="AG94" i="27"/>
  <c r="AG74" i="27"/>
  <c r="AG135" i="27"/>
  <c r="BA10" i="29"/>
  <c r="BA7" i="29"/>
  <c r="BA18" i="29"/>
  <c r="BA14" i="29"/>
  <c r="BA17" i="29"/>
  <c r="AJ157" i="28"/>
  <c r="AJ155" i="28"/>
  <c r="AJ146" i="28"/>
  <c r="AJ144" i="28"/>
  <c r="AJ142" i="28"/>
  <c r="AJ141" i="28"/>
  <c r="AJ171" i="28"/>
  <c r="AJ148" i="28"/>
  <c r="AT2" i="29"/>
  <c r="AT2" i="27"/>
  <c r="AK36" i="27"/>
  <c r="AK48" i="27"/>
  <c r="AK27" i="27"/>
  <c r="AK131" i="27"/>
  <c r="AK118" i="27"/>
  <c r="AK59" i="27"/>
  <c r="AK83" i="27"/>
  <c r="AK14" i="27"/>
  <c r="AK46" i="27"/>
  <c r="AK45" i="27"/>
  <c r="AK24" i="27"/>
  <c r="AK141" i="27"/>
  <c r="AK92" i="27"/>
  <c r="AK144" i="27"/>
  <c r="AK78" i="27"/>
  <c r="AK10" i="27"/>
  <c r="AK41" i="27"/>
  <c r="AK28" i="27"/>
  <c r="AK13" i="27"/>
  <c r="AK107" i="27"/>
  <c r="AK85" i="27"/>
  <c r="AK88" i="27"/>
  <c r="AK70" i="27"/>
  <c r="AK71" i="27"/>
  <c r="AK5" i="27"/>
  <c r="AK16" i="27"/>
  <c r="AK72" i="27"/>
  <c r="AK90" i="27"/>
  <c r="AK64" i="27"/>
  <c r="AK62" i="27"/>
  <c r="AK17" i="27"/>
  <c r="AK56" i="27"/>
  <c r="AK12" i="27"/>
  <c r="AK97" i="27"/>
  <c r="AK143" i="27"/>
  <c r="AK57" i="27"/>
  <c r="AK86" i="27"/>
  <c r="AK50" i="27"/>
  <c r="AK43" i="27"/>
  <c r="AK39" i="27"/>
  <c r="AK112" i="27"/>
  <c r="AK120" i="27"/>
  <c r="AK91" i="27"/>
  <c r="AK8" i="27"/>
  <c r="AK89" i="27"/>
  <c r="AK81" i="27"/>
  <c r="AK94" i="27"/>
  <c r="AK165" i="27"/>
  <c r="AK109" i="27"/>
  <c r="AK84" i="27"/>
  <c r="AK38" i="27"/>
  <c r="AK49" i="27"/>
  <c r="AK40" i="27"/>
  <c r="AK80" i="27"/>
  <c r="AK167" i="27"/>
  <c r="AK26" i="27"/>
  <c r="AK44" i="27"/>
  <c r="AK60" i="27"/>
  <c r="AK11" i="27"/>
  <c r="AK53" i="27"/>
  <c r="AK63" i="27"/>
  <c r="AK93" i="27"/>
  <c r="AK61" i="27"/>
  <c r="AK105" i="27"/>
  <c r="AK101" i="27"/>
  <c r="AK100" i="27"/>
  <c r="AK116" i="27"/>
  <c r="AK52" i="27"/>
  <c r="AK51" i="27"/>
  <c r="AK37" i="27"/>
  <c r="AJ171" i="26"/>
  <c r="AJ155" i="26"/>
  <c r="AJ157" i="26"/>
  <c r="AJ148" i="26"/>
  <c r="AJ146" i="26"/>
  <c r="AJ141" i="26"/>
  <c r="AJ142" i="26"/>
  <c r="AJ144" i="26"/>
  <c r="AO109" i="28"/>
  <c r="AO40" i="28"/>
  <c r="AO70" i="28"/>
  <c r="AO66" i="28"/>
  <c r="AO41" i="28"/>
  <c r="AO45" i="28"/>
  <c r="AO53" i="28"/>
  <c r="AO54" i="28"/>
  <c r="AL70" i="28"/>
  <c r="AL54" i="28"/>
  <c r="AL53" i="28"/>
  <c r="AL109" i="28"/>
  <c r="AL66" i="28"/>
  <c r="AL41" i="28"/>
  <c r="AL45" i="28"/>
  <c r="AL40" i="28"/>
  <c r="AW2" i="29"/>
  <c r="AW4" i="29" s="1"/>
  <c r="AW2" i="27"/>
  <c r="AW4" i="27" s="1"/>
  <c r="AW2" i="10"/>
  <c r="AM70" i="28"/>
  <c r="AM53" i="28"/>
  <c r="AM45" i="28"/>
  <c r="AM54" i="28"/>
  <c r="AM109" i="28"/>
  <c r="AM41" i="28"/>
  <c r="AM66" i="28"/>
  <c r="AM40" i="28"/>
  <c r="AG92" i="29"/>
  <c r="AG65" i="29"/>
  <c r="AG28" i="29"/>
  <c r="AG13" i="29"/>
  <c r="AG78" i="29"/>
  <c r="AG46" i="29"/>
  <c r="AG18" i="29"/>
  <c r="AG14" i="29"/>
  <c r="AG10" i="29"/>
  <c r="AG17" i="29"/>
  <c r="AG8" i="29"/>
  <c r="AG4" i="29"/>
  <c r="AG43" i="29"/>
  <c r="AG11" i="29"/>
  <c r="AG41" i="29"/>
  <c r="AG36" i="29"/>
  <c r="AG120" i="29"/>
  <c r="AG113" i="29"/>
  <c r="AG85" i="29"/>
  <c r="AG42" i="29"/>
  <c r="AG61" i="29"/>
  <c r="AG50" i="29"/>
  <c r="AG57" i="29"/>
  <c r="AG12" i="29"/>
  <c r="AG94" i="29"/>
  <c r="AG100" i="29"/>
  <c r="AG143" i="29"/>
  <c r="AG89" i="29"/>
  <c r="AG59" i="29"/>
  <c r="AG44" i="29"/>
  <c r="AG166" i="29"/>
  <c r="AG26" i="29"/>
  <c r="AG6" i="29"/>
  <c r="AG135" i="29"/>
  <c r="AG121" i="29"/>
  <c r="AG118" i="29"/>
  <c r="AG49" i="29"/>
  <c r="AG64" i="29"/>
  <c r="AG52" i="29"/>
  <c r="AG5" i="29"/>
  <c r="AG80" i="29"/>
  <c r="AG69" i="29"/>
  <c r="AG74" i="29"/>
  <c r="AG109" i="29"/>
  <c r="AG130" i="29"/>
  <c r="AG72" i="29"/>
  <c r="AG83" i="29"/>
  <c r="AG79" i="29"/>
  <c r="AG98" i="29"/>
  <c r="AG97" i="29"/>
  <c r="AG60" i="29"/>
  <c r="AG81" i="29"/>
  <c r="AG56" i="29"/>
  <c r="AG24" i="29"/>
  <c r="AG82" i="29"/>
  <c r="AG104" i="29"/>
  <c r="AG38" i="29"/>
  <c r="AG30" i="29"/>
  <c r="AG45" i="29"/>
  <c r="AG15" i="29"/>
  <c r="AG93" i="29"/>
  <c r="AG53" i="29"/>
  <c r="AG16" i="29"/>
  <c r="AG141" i="29"/>
  <c r="AG167" i="29"/>
  <c r="AG27" i="29"/>
  <c r="AG165" i="29"/>
  <c r="AG86" i="29"/>
  <c r="AG75" i="29"/>
  <c r="AG144" i="29"/>
  <c r="AG55" i="29"/>
  <c r="AG107" i="29"/>
  <c r="AG48" i="29"/>
  <c r="AG90" i="29"/>
  <c r="AG67" i="29"/>
  <c r="AG51" i="29"/>
  <c r="AG131" i="29"/>
  <c r="AG116" i="29"/>
  <c r="AG115" i="29"/>
  <c r="AG91" i="29"/>
  <c r="AG88" i="29"/>
  <c r="AG32" i="29"/>
  <c r="AH124" i="28"/>
  <c r="K124" i="28" s="1"/>
  <c r="J124" i="28" s="1"/>
  <c r="AH121" i="28"/>
  <c r="AH119" i="28"/>
  <c r="AH157" i="28"/>
  <c r="AH155" i="28"/>
  <c r="AH171" i="28"/>
  <c r="AH146" i="28"/>
  <c r="AH118" i="28"/>
  <c r="AH148" i="28"/>
  <c r="AH120" i="28"/>
  <c r="AH141" i="28"/>
  <c r="AH144" i="28"/>
  <c r="AH142" i="28"/>
  <c r="AJ13" i="29"/>
  <c r="AJ24" i="29"/>
  <c r="AJ12" i="29"/>
  <c r="AJ11" i="29"/>
  <c r="AJ63" i="29"/>
  <c r="AJ59" i="29"/>
  <c r="AJ16" i="29"/>
  <c r="AJ28" i="29"/>
  <c r="AJ141" i="29"/>
  <c r="AJ116" i="29"/>
  <c r="AJ109" i="29"/>
  <c r="AJ44" i="29"/>
  <c r="AJ49" i="29"/>
  <c r="AJ43" i="29"/>
  <c r="AJ8" i="29"/>
  <c r="AJ112" i="29"/>
  <c r="AJ105" i="29"/>
  <c r="AJ81" i="29"/>
  <c r="AJ78" i="29"/>
  <c r="AJ39" i="29"/>
  <c r="AJ38" i="29"/>
  <c r="AJ46" i="29"/>
  <c r="AJ10" i="29"/>
  <c r="AJ94" i="29"/>
  <c r="AJ131" i="29"/>
  <c r="AJ92" i="29"/>
  <c r="AJ120" i="29"/>
  <c r="AJ50" i="29"/>
  <c r="AJ51" i="29"/>
  <c r="AJ40" i="29"/>
  <c r="AJ48" i="29"/>
  <c r="AJ144" i="29"/>
  <c r="AJ143" i="29"/>
  <c r="AJ41" i="29"/>
  <c r="AJ60" i="29"/>
  <c r="AJ26" i="29"/>
  <c r="AJ101" i="29"/>
  <c r="AJ118" i="29"/>
  <c r="AJ37" i="29"/>
  <c r="AJ84" i="29"/>
  <c r="AJ90" i="29"/>
  <c r="AJ45" i="29"/>
  <c r="AJ70" i="29"/>
  <c r="AJ167" i="29"/>
  <c r="AJ85" i="29"/>
  <c r="AJ56" i="29"/>
  <c r="AJ86" i="29"/>
  <c r="AJ72" i="29"/>
  <c r="AJ88" i="29"/>
  <c r="AJ100" i="29"/>
  <c r="AJ57" i="29"/>
  <c r="AJ5" i="29"/>
  <c r="AJ53" i="29"/>
  <c r="AJ61" i="29"/>
  <c r="AJ107" i="29"/>
  <c r="AJ52" i="29"/>
  <c r="AJ14" i="29"/>
  <c r="AJ83" i="29"/>
  <c r="AJ36" i="29"/>
  <c r="AJ80" i="29"/>
  <c r="AJ165" i="29"/>
  <c r="AJ62" i="29"/>
  <c r="AJ71" i="29"/>
  <c r="AJ64" i="29"/>
  <c r="AJ91" i="29"/>
  <c r="AJ97" i="29"/>
  <c r="AJ17" i="29"/>
  <c r="AJ27" i="29"/>
  <c r="AJ93" i="29"/>
  <c r="AJ89" i="29"/>
  <c r="AX14" i="29"/>
  <c r="AX36" i="29"/>
  <c r="AX7" i="29"/>
  <c r="AX10" i="29"/>
  <c r="AX16" i="29"/>
  <c r="AX18" i="29"/>
  <c r="AX17" i="29"/>
  <c r="AX50" i="29"/>
  <c r="AX11" i="29"/>
  <c r="AX58" i="29"/>
  <c r="AX72" i="29"/>
  <c r="AI144" i="10"/>
  <c r="AI167" i="10"/>
  <c r="AJ144" i="10"/>
  <c r="AJ167" i="10"/>
  <c r="AK144" i="10"/>
  <c r="AK167" i="10"/>
  <c r="AL144" i="10"/>
  <c r="AL167" i="10"/>
  <c r="AG144" i="10"/>
  <c r="AG166" i="10"/>
  <c r="AH144" i="10"/>
  <c r="AH166" i="10"/>
  <c r="Y2" i="4"/>
  <c r="Y37" i="4" s="1"/>
  <c r="Z2" i="4"/>
  <c r="Z37" i="4" s="1"/>
  <c r="S2" i="4"/>
  <c r="S37" i="4" s="1"/>
  <c r="T2" i="4"/>
  <c r="T37" i="4" s="1"/>
  <c r="AK93" i="10"/>
  <c r="AK24" i="10"/>
  <c r="AJ93" i="10"/>
  <c r="AJ24" i="10"/>
  <c r="AL93" i="10"/>
  <c r="AL24" i="10"/>
  <c r="AI93" i="10"/>
  <c r="AI24" i="10"/>
  <c r="AH93" i="10"/>
  <c r="AH24" i="10"/>
  <c r="AG93" i="10"/>
  <c r="AG24" i="10"/>
  <c r="K112" i="4"/>
  <c r="J112" i="4" s="1"/>
  <c r="K111" i="4"/>
  <c r="J111" i="4" s="1"/>
  <c r="K109" i="4"/>
  <c r="J109" i="4" s="1"/>
  <c r="K110" i="4"/>
  <c r="J110" i="4" s="1"/>
  <c r="K107" i="4"/>
  <c r="J107" i="4" s="1"/>
  <c r="K108" i="4"/>
  <c r="J108" i="4" s="1"/>
  <c r="K103" i="4"/>
  <c r="J103" i="4" s="1"/>
  <c r="K105" i="4"/>
  <c r="J105" i="4" s="1"/>
  <c r="K102" i="4"/>
  <c r="J102" i="4" s="1"/>
  <c r="K106" i="4"/>
  <c r="J106" i="4" s="1"/>
  <c r="K104" i="4"/>
  <c r="J104" i="4" s="1"/>
  <c r="K101" i="4"/>
  <c r="J101" i="4" s="1"/>
  <c r="K100" i="4"/>
  <c r="J100" i="4" s="1"/>
  <c r="K99" i="4"/>
  <c r="J99" i="4" s="1"/>
  <c r="K95" i="4"/>
  <c r="J95" i="4" s="1"/>
  <c r="K97" i="4"/>
  <c r="J97" i="4" s="1"/>
  <c r="K98" i="4"/>
  <c r="J98" i="4" s="1"/>
  <c r="K96" i="4"/>
  <c r="J96" i="4" s="1"/>
  <c r="K93" i="4"/>
  <c r="J93" i="4" s="1"/>
  <c r="K94" i="4"/>
  <c r="J94" i="4" s="1"/>
  <c r="K91" i="4"/>
  <c r="J91" i="4" s="1"/>
  <c r="K92" i="4"/>
  <c r="J92" i="4" s="1"/>
  <c r="Z2" i="10"/>
  <c r="Z134" i="10" s="1"/>
  <c r="AB1" i="6"/>
  <c r="Y2" i="10"/>
  <c r="Y134" i="10" s="1"/>
  <c r="AA1" i="6"/>
  <c r="AA186" i="6" s="1"/>
  <c r="W2" i="4"/>
  <c r="W37" i="4" s="1"/>
  <c r="Z1" i="6"/>
  <c r="Z181" i="6" s="1"/>
  <c r="Y1" i="6"/>
  <c r="X2" i="4"/>
  <c r="X37" i="4" s="1"/>
  <c r="U2" i="10"/>
  <c r="T2" i="10"/>
  <c r="R2" i="4"/>
  <c r="R37" i="4" s="1"/>
  <c r="T1" i="6"/>
  <c r="T186" i="6" s="1"/>
  <c r="S1" i="6"/>
  <c r="V2" i="10"/>
  <c r="Q2" i="4"/>
  <c r="Q37" i="4" s="1"/>
  <c r="R1" i="6"/>
  <c r="R178" i="6" s="1"/>
  <c r="U1" i="6"/>
  <c r="AI12" i="10"/>
  <c r="AJ12" i="10"/>
  <c r="AM2" i="10"/>
  <c r="AQ2" i="10"/>
  <c r="AQ166" i="10" s="1"/>
  <c r="AH2" i="4"/>
  <c r="AH36" i="4" s="1"/>
  <c r="AI45" i="6"/>
  <c r="AI123" i="6"/>
  <c r="AH120" i="10"/>
  <c r="AH115" i="10"/>
  <c r="AH12" i="10"/>
  <c r="AG115" i="10"/>
  <c r="AG29" i="10"/>
  <c r="AG12" i="10"/>
  <c r="AK120" i="10"/>
  <c r="AK12" i="10"/>
  <c r="AL120" i="10"/>
  <c r="AL12" i="10"/>
  <c r="AG85" i="10"/>
  <c r="AG120" i="10"/>
  <c r="AJ85" i="10"/>
  <c r="AJ120" i="10"/>
  <c r="AI85" i="10"/>
  <c r="AI120" i="10"/>
  <c r="V2" i="4"/>
  <c r="V37" i="4" s="1"/>
  <c r="U2" i="4"/>
  <c r="U37" i="4" s="1"/>
  <c r="O2" i="4"/>
  <c r="O37" i="4" s="1"/>
  <c r="P2" i="4"/>
  <c r="P37" i="4" s="1"/>
  <c r="K115" i="4"/>
  <c r="J115" i="4" s="1"/>
  <c r="K113" i="4"/>
  <c r="J113" i="4" s="1"/>
  <c r="K116" i="4"/>
  <c r="J116" i="4" s="1"/>
  <c r="R2" i="10"/>
  <c r="Q2" i="10"/>
  <c r="S2" i="10"/>
  <c r="W2" i="10"/>
  <c r="W134" i="10" s="1"/>
  <c r="X2" i="10"/>
  <c r="X134" i="10" s="1"/>
  <c r="AH95" i="10"/>
  <c r="M95" i="10" s="1"/>
  <c r="L95" i="10" s="1"/>
  <c r="AH85" i="10"/>
  <c r="AK71" i="10"/>
  <c r="AK85" i="10"/>
  <c r="AL71" i="10"/>
  <c r="AL85" i="10"/>
  <c r="V1" i="6"/>
  <c r="V181" i="6" s="1"/>
  <c r="W1" i="6"/>
  <c r="W186" i="6" s="1"/>
  <c r="X1" i="6"/>
  <c r="K90" i="4"/>
  <c r="J90" i="4" s="1"/>
  <c r="BA18" i="10"/>
  <c r="AI165" i="10"/>
  <c r="AI71" i="10"/>
  <c r="AJ165" i="10"/>
  <c r="AJ71" i="10"/>
  <c r="AH165" i="10"/>
  <c r="AG165" i="10"/>
  <c r="AK165" i="10"/>
  <c r="AK131" i="10"/>
  <c r="AK100" i="10"/>
  <c r="AK44" i="10"/>
  <c r="AK90" i="10"/>
  <c r="AK53" i="10"/>
  <c r="AK141" i="10"/>
  <c r="AK91" i="10"/>
  <c r="AK86" i="10"/>
  <c r="AK70" i="10"/>
  <c r="AK50" i="10"/>
  <c r="AK46" i="10"/>
  <c r="AK38" i="10"/>
  <c r="AK26" i="10"/>
  <c r="AK52" i="10"/>
  <c r="AK49" i="10"/>
  <c r="AK41" i="10"/>
  <c r="AK17" i="10"/>
  <c r="AK57" i="10"/>
  <c r="AK43" i="10"/>
  <c r="AK13" i="10"/>
  <c r="AK107" i="10"/>
  <c r="AK94" i="10"/>
  <c r="AK80" i="10"/>
  <c r="AK36" i="10"/>
  <c r="AK16" i="10"/>
  <c r="AK5" i="10"/>
  <c r="AK64" i="10"/>
  <c r="AK56" i="10"/>
  <c r="AK116" i="10"/>
  <c r="AK112" i="10"/>
  <c r="AK92" i="10"/>
  <c r="AK81" i="10"/>
  <c r="AK63" i="10"/>
  <c r="AK37" i="10"/>
  <c r="AK28" i="10"/>
  <c r="AK143" i="10"/>
  <c r="AK39" i="10"/>
  <c r="AK14" i="10"/>
  <c r="AK118" i="10"/>
  <c r="AK109" i="10"/>
  <c r="AK101" i="10"/>
  <c r="AK83" i="10"/>
  <c r="AK60" i="10"/>
  <c r="AK51" i="10"/>
  <c r="AK45" i="10"/>
  <c r="AK105" i="10"/>
  <c r="AK88" i="10"/>
  <c r="AK72" i="10"/>
  <c r="AK61" i="10"/>
  <c r="AK48" i="10"/>
  <c r="AK27" i="10"/>
  <c r="AK11" i="10"/>
  <c r="AK10" i="10"/>
  <c r="AK89" i="10"/>
  <c r="AK84" i="10"/>
  <c r="AK78" i="10"/>
  <c r="AK59" i="10"/>
  <c r="AK40" i="10"/>
  <c r="AK97" i="10"/>
  <c r="AK62" i="10"/>
  <c r="AK8" i="10"/>
  <c r="AL165" i="10"/>
  <c r="AL72" i="10"/>
  <c r="AL26" i="10"/>
  <c r="AL107" i="10"/>
  <c r="AL100" i="10"/>
  <c r="AL78" i="10"/>
  <c r="AL62" i="10"/>
  <c r="AL56" i="10"/>
  <c r="AL40" i="10"/>
  <c r="AL11" i="10"/>
  <c r="AL8" i="10"/>
  <c r="AL118" i="10"/>
  <c r="AL89" i="10"/>
  <c r="AL80" i="10"/>
  <c r="AL131" i="10"/>
  <c r="AL101" i="10"/>
  <c r="AL70" i="10"/>
  <c r="AL17" i="10"/>
  <c r="AL48" i="10"/>
  <c r="AL45" i="10"/>
  <c r="AL116" i="10"/>
  <c r="AL88" i="10"/>
  <c r="AL86" i="10"/>
  <c r="AL64" i="10"/>
  <c r="AL50" i="10"/>
  <c r="AL51" i="10"/>
  <c r="AL44" i="10"/>
  <c r="AL38" i="10"/>
  <c r="AL13" i="10"/>
  <c r="AL94" i="10"/>
  <c r="AL81" i="10"/>
  <c r="AL39" i="10"/>
  <c r="AL36" i="10"/>
  <c r="AL14" i="10"/>
  <c r="AL90" i="10"/>
  <c r="AL53" i="10"/>
  <c r="AL57" i="10"/>
  <c r="AL27" i="10"/>
  <c r="AL49" i="10"/>
  <c r="AL10" i="10"/>
  <c r="AL109" i="10"/>
  <c r="AL84" i="10"/>
  <c r="AL60" i="10"/>
  <c r="AL143" i="10"/>
  <c r="AL92" i="10"/>
  <c r="AL91" i="10"/>
  <c r="AL63" i="10"/>
  <c r="AL59" i="10"/>
  <c r="AL41" i="10"/>
  <c r="AL28" i="10"/>
  <c r="AL16" i="10"/>
  <c r="AL141" i="10"/>
  <c r="AL5" i="10"/>
  <c r="AL97" i="10"/>
  <c r="AL83" i="10"/>
  <c r="AL52" i="10"/>
  <c r="AL43" i="10"/>
  <c r="AL37" i="10"/>
  <c r="AL112" i="10"/>
  <c r="AL105" i="10"/>
  <c r="AL61" i="10"/>
  <c r="AL46" i="10"/>
  <c r="AI143" i="10"/>
  <c r="AI141" i="10"/>
  <c r="AG143" i="10"/>
  <c r="AG141" i="10"/>
  <c r="AJ143" i="10"/>
  <c r="AJ141" i="10"/>
  <c r="AH143" i="10"/>
  <c r="AH141" i="10"/>
  <c r="AH130" i="10"/>
  <c r="AH131" i="10"/>
  <c r="AG130" i="10"/>
  <c r="AG131" i="10"/>
  <c r="AJ118" i="10"/>
  <c r="AJ131" i="10"/>
  <c r="AI118" i="10"/>
  <c r="AI131" i="10"/>
  <c r="AH116" i="10"/>
  <c r="AH118" i="10"/>
  <c r="AG116" i="10"/>
  <c r="AG118" i="10"/>
  <c r="AI109" i="10"/>
  <c r="AI116" i="10"/>
  <c r="AJ109" i="10"/>
  <c r="AJ116" i="10"/>
  <c r="AH107" i="10"/>
  <c r="AH109" i="10"/>
  <c r="AG107" i="10"/>
  <c r="AG109" i="10"/>
  <c r="AI101" i="10"/>
  <c r="AI107" i="10"/>
  <c r="AI105" i="10"/>
  <c r="AJ101" i="10"/>
  <c r="AJ107" i="10"/>
  <c r="AJ105" i="10"/>
  <c r="AI97" i="10"/>
  <c r="AI100" i="10"/>
  <c r="AH97" i="10"/>
  <c r="AH100" i="10"/>
  <c r="AJ100" i="10"/>
  <c r="AJ97" i="10"/>
  <c r="AG97" i="10"/>
  <c r="AG100" i="10"/>
  <c r="AI92" i="10"/>
  <c r="AI94" i="10"/>
  <c r="AG92" i="10"/>
  <c r="AG94" i="10"/>
  <c r="AH92" i="10"/>
  <c r="AH94" i="10"/>
  <c r="AJ92" i="10"/>
  <c r="AJ94" i="10"/>
  <c r="AI91" i="10"/>
  <c r="AI90" i="10"/>
  <c r="AI89" i="10"/>
  <c r="AI88" i="10"/>
  <c r="AG86" i="10"/>
  <c r="AG88" i="10"/>
  <c r="AG91" i="10"/>
  <c r="AG89" i="10"/>
  <c r="AG90" i="10"/>
  <c r="AJ91" i="10"/>
  <c r="AJ90" i="10"/>
  <c r="AJ89" i="10"/>
  <c r="AJ88" i="10"/>
  <c r="AH86" i="10"/>
  <c r="AH89" i="10"/>
  <c r="AH91" i="10"/>
  <c r="AH90" i="10"/>
  <c r="AH88" i="10"/>
  <c r="AJ86" i="10"/>
  <c r="AJ84" i="10"/>
  <c r="AI86" i="10"/>
  <c r="AI84" i="10"/>
  <c r="AG81" i="10"/>
  <c r="AG83" i="10"/>
  <c r="AH81" i="10"/>
  <c r="AH83" i="10"/>
  <c r="AJ83" i="10"/>
  <c r="AJ81" i="10"/>
  <c r="AI81" i="10"/>
  <c r="AI83" i="10"/>
  <c r="AG78" i="10"/>
  <c r="AG80" i="10"/>
  <c r="AJ78" i="10"/>
  <c r="AJ80" i="10"/>
  <c r="AI78" i="10"/>
  <c r="AI80" i="10"/>
  <c r="AH78" i="10"/>
  <c r="AH80" i="10"/>
  <c r="AG72" i="10"/>
  <c r="AG74" i="10"/>
  <c r="AH72" i="10"/>
  <c r="AH74" i="10"/>
  <c r="AI72" i="10"/>
  <c r="AI70" i="10"/>
  <c r="AJ72" i="10"/>
  <c r="AJ70" i="10"/>
  <c r="AI64" i="10"/>
  <c r="AI63" i="10"/>
  <c r="AG61" i="10"/>
  <c r="AG64" i="10"/>
  <c r="AH61" i="10"/>
  <c r="AH64" i="10"/>
  <c r="AJ63" i="10"/>
  <c r="AJ64" i="10"/>
  <c r="AI61" i="10"/>
  <c r="AI62" i="10"/>
  <c r="AJ62" i="10"/>
  <c r="AJ61" i="10"/>
  <c r="AG57" i="10"/>
  <c r="AG52" i="10"/>
  <c r="AG53" i="10"/>
  <c r="AG56" i="10"/>
  <c r="AG59" i="10"/>
  <c r="AG60" i="10"/>
  <c r="AI56" i="10"/>
  <c r="AI60" i="10"/>
  <c r="AI57" i="10"/>
  <c r="AI52" i="10"/>
  <c r="AI59" i="10"/>
  <c r="AI53" i="10"/>
  <c r="AH53" i="10"/>
  <c r="AH59" i="10"/>
  <c r="AH56" i="10"/>
  <c r="AH57" i="10"/>
  <c r="AH52" i="10"/>
  <c r="AH60" i="10"/>
  <c r="AJ57" i="10"/>
  <c r="AJ52" i="10"/>
  <c r="AJ59" i="10"/>
  <c r="AJ60" i="10"/>
  <c r="AJ53" i="10"/>
  <c r="AJ56" i="10"/>
  <c r="AI48" i="10"/>
  <c r="AI50" i="10"/>
  <c r="AI51" i="10"/>
  <c r="AI49" i="10"/>
  <c r="AG48" i="10"/>
  <c r="AG49" i="10"/>
  <c r="AG50" i="10"/>
  <c r="AG51" i="10"/>
  <c r="AH48" i="10"/>
  <c r="AH49" i="10"/>
  <c r="AH50" i="10"/>
  <c r="AH51" i="10"/>
  <c r="AJ48" i="10"/>
  <c r="AJ50" i="10"/>
  <c r="AJ51" i="10"/>
  <c r="AJ49" i="10"/>
  <c r="AI45" i="10"/>
  <c r="AI43" i="10"/>
  <c r="AI44" i="10"/>
  <c r="AI46" i="10"/>
  <c r="AJ44" i="10"/>
  <c r="AJ46" i="10"/>
  <c r="AJ45" i="10"/>
  <c r="AJ43" i="10"/>
  <c r="AY11" i="10"/>
  <c r="AG44" i="10"/>
  <c r="AG45" i="10"/>
  <c r="AG43" i="10"/>
  <c r="AG46" i="10"/>
  <c r="AX11" i="10"/>
  <c r="AH44" i="10"/>
  <c r="AH45" i="10"/>
  <c r="AH43" i="10"/>
  <c r="AH46" i="10"/>
  <c r="AI38" i="10"/>
  <c r="AI39" i="10"/>
  <c r="AI40" i="10"/>
  <c r="AI37" i="10"/>
  <c r="AI41" i="10"/>
  <c r="AJ38" i="10"/>
  <c r="AJ39" i="10"/>
  <c r="AJ40" i="10"/>
  <c r="AJ37" i="10"/>
  <c r="AJ41" i="10"/>
  <c r="AH36" i="10"/>
  <c r="AH38" i="10"/>
  <c r="AH41" i="10"/>
  <c r="AG36" i="10"/>
  <c r="AG41" i="10"/>
  <c r="AG38" i="10"/>
  <c r="AJ28" i="10"/>
  <c r="AJ36" i="10"/>
  <c r="AI28" i="10"/>
  <c r="AI36" i="10"/>
  <c r="AH28" i="10"/>
  <c r="AH32" i="10"/>
  <c r="AG28" i="10"/>
  <c r="AG32" i="10"/>
  <c r="AH26" i="10"/>
  <c r="AH27" i="10"/>
  <c r="AI26" i="10"/>
  <c r="AI27" i="10"/>
  <c r="AG26" i="10"/>
  <c r="AG27" i="10"/>
  <c r="AJ26" i="10"/>
  <c r="AJ27" i="10"/>
  <c r="AI16" i="10"/>
  <c r="AI17" i="10"/>
  <c r="AH16" i="10"/>
  <c r="AH17" i="10"/>
  <c r="AG16" i="10"/>
  <c r="AG17" i="10"/>
  <c r="AJ16" i="10"/>
  <c r="AJ17" i="10"/>
  <c r="AI10" i="10"/>
  <c r="AI14" i="10"/>
  <c r="AI13" i="10"/>
  <c r="AI11" i="10"/>
  <c r="AH10" i="10"/>
  <c r="AH13" i="10"/>
  <c r="AH11" i="10"/>
  <c r="AH14" i="10"/>
  <c r="AG10" i="10"/>
  <c r="AG14" i="10"/>
  <c r="AG13" i="10"/>
  <c r="AG11" i="10"/>
  <c r="AJ10" i="10"/>
  <c r="AJ14" i="10"/>
  <c r="AJ13" i="10"/>
  <c r="AJ11" i="10"/>
  <c r="AI5" i="10"/>
  <c r="AI8" i="10"/>
  <c r="AH5" i="10"/>
  <c r="AH8" i="10"/>
  <c r="AG5" i="10"/>
  <c r="AG8" i="10"/>
  <c r="AJ5" i="10"/>
  <c r="AJ8" i="10"/>
  <c r="O1" i="6"/>
  <c r="Q1" i="6"/>
  <c r="P1" i="6"/>
  <c r="AE2" i="4"/>
  <c r="AR1" i="6"/>
  <c r="AR36" i="6" s="1"/>
  <c r="K36" i="6" s="1"/>
  <c r="J36" i="6" s="1"/>
  <c r="AO40" i="6"/>
  <c r="AO53" i="6"/>
  <c r="AO70" i="6"/>
  <c r="AO66" i="6"/>
  <c r="AO41" i="6"/>
  <c r="AO109" i="6"/>
  <c r="AO54" i="6"/>
  <c r="AN41" i="6"/>
  <c r="AN70" i="6"/>
  <c r="AN53" i="6"/>
  <c r="AN54" i="6"/>
  <c r="AN109" i="6"/>
  <c r="AN40" i="6"/>
  <c r="AN66" i="6"/>
  <c r="AH171" i="6"/>
  <c r="AH148" i="6"/>
  <c r="AH119" i="6"/>
  <c r="AH120" i="6"/>
  <c r="AH118" i="6"/>
  <c r="AH121" i="6"/>
  <c r="AH141" i="6"/>
  <c r="AH146" i="6"/>
  <c r="AH155" i="6"/>
  <c r="AH157" i="6"/>
  <c r="AH144" i="6"/>
  <c r="AH142" i="6"/>
  <c r="AJ148" i="6"/>
  <c r="AJ141" i="6"/>
  <c r="AJ146" i="6"/>
  <c r="AJ171" i="6"/>
  <c r="AJ157" i="6"/>
  <c r="AJ144" i="6"/>
  <c r="AJ155" i="6"/>
  <c r="AJ142" i="6"/>
  <c r="AM41" i="6"/>
  <c r="AM40" i="6"/>
  <c r="AM54" i="6"/>
  <c r="AM53" i="6"/>
  <c r="AM109" i="6"/>
  <c r="AM66" i="6"/>
  <c r="AM70" i="6"/>
  <c r="AC2" i="4"/>
  <c r="AC34" i="4" s="1"/>
  <c r="AD2" i="4"/>
  <c r="AD37" i="4" s="1"/>
  <c r="AF2" i="4"/>
  <c r="AF34" i="4" s="1"/>
  <c r="AG2" i="4"/>
  <c r="AG37" i="4" s="1"/>
  <c r="AR2" i="10"/>
  <c r="EB2" i="10"/>
  <c r="EC2" i="10"/>
  <c r="AO2" i="10"/>
  <c r="AO29" i="10" s="1"/>
  <c r="AN2" i="10"/>
  <c r="AN29" i="10" s="1"/>
  <c r="AG135" i="10"/>
  <c r="AH135" i="10"/>
  <c r="AH98" i="10"/>
  <c r="AG98" i="10"/>
  <c r="AY58" i="10"/>
  <c r="AY72" i="10"/>
  <c r="AH69" i="10"/>
  <c r="AH75" i="10"/>
  <c r="AX58" i="10"/>
  <c r="AX72" i="10"/>
  <c r="AG69" i="10"/>
  <c r="AG75" i="10"/>
  <c r="AH30" i="10"/>
  <c r="AH65" i="10"/>
  <c r="AG30" i="10"/>
  <c r="AG65" i="10"/>
  <c r="AX36" i="10"/>
  <c r="AX10" i="10"/>
  <c r="AY36" i="10"/>
  <c r="AV1" i="6"/>
  <c r="AV123" i="6" s="1"/>
  <c r="AS1" i="6"/>
  <c r="AY7" i="10"/>
  <c r="AY50" i="10"/>
  <c r="AL45" i="6"/>
  <c r="AK45" i="6"/>
  <c r="BD1" i="6"/>
  <c r="BD129" i="6" s="1"/>
  <c r="BE1" i="6"/>
  <c r="BE129" i="6" s="1"/>
  <c r="BA1" i="6"/>
  <c r="BA129" i="6" s="1"/>
  <c r="AV2" i="10"/>
  <c r="AV119" i="10" s="1"/>
  <c r="AP1" i="6"/>
  <c r="AQ1" i="6"/>
  <c r="AW1" i="6"/>
  <c r="AW123" i="6" s="1"/>
  <c r="AT1" i="6"/>
  <c r="AU1" i="6"/>
  <c r="AZ2" i="10"/>
  <c r="BB2" i="10"/>
  <c r="BB119" i="10" s="1"/>
  <c r="AT2" i="10"/>
  <c r="AT119" i="10" s="1"/>
  <c r="BC2" i="10"/>
  <c r="AZ1" i="6"/>
  <c r="AZ129" i="6" s="1"/>
  <c r="AU2" i="10"/>
  <c r="AU119" i="10" s="1"/>
  <c r="AX7" i="10"/>
  <c r="AX1" i="6"/>
  <c r="AX16" i="10"/>
  <c r="AX17" i="10"/>
  <c r="AX14" i="10"/>
  <c r="AX18" i="10"/>
  <c r="AX50" i="10"/>
  <c r="BA10" i="10"/>
  <c r="BA14" i="10"/>
  <c r="AY16" i="10"/>
  <c r="BA7" i="10"/>
  <c r="AY10" i="10"/>
  <c r="BA17" i="10"/>
  <c r="AY18" i="10"/>
  <c r="AY17" i="10"/>
  <c r="AY14" i="10"/>
  <c r="AK53" i="6"/>
  <c r="AK109" i="6"/>
  <c r="AK41" i="6"/>
  <c r="AK66" i="6"/>
  <c r="AK54" i="6"/>
  <c r="AK40" i="6"/>
  <c r="AK70" i="6"/>
  <c r="AL40" i="6"/>
  <c r="AL66" i="6"/>
  <c r="AL54" i="6"/>
  <c r="AL70" i="6"/>
  <c r="AL41" i="6"/>
  <c r="AL109" i="6"/>
  <c r="AL53" i="6"/>
  <c r="AO73" i="27" l="1"/>
  <c r="AO29" i="27"/>
  <c r="AP73" i="29"/>
  <c r="AP29" i="29"/>
  <c r="AN73" i="27"/>
  <c r="AN29" i="27"/>
  <c r="AP73" i="27"/>
  <c r="AP29" i="27"/>
  <c r="AJ2" i="4"/>
  <c r="AJ33" i="4" s="1"/>
  <c r="AO167" i="10"/>
  <c r="AO73" i="10"/>
  <c r="AP167" i="10"/>
  <c r="AP73" i="10"/>
  <c r="AN167" i="10"/>
  <c r="AN73" i="10"/>
  <c r="AV1" i="28"/>
  <c r="AV69" i="28" s="1"/>
  <c r="AU1" i="28"/>
  <c r="AU14" i="28" s="1"/>
  <c r="AY1" i="28"/>
  <c r="AY108" i="28" s="1"/>
  <c r="AY1" i="26"/>
  <c r="AY108" i="26" s="1"/>
  <c r="AT1" i="28"/>
  <c r="AT168" i="28" s="1"/>
  <c r="AY1" i="6"/>
  <c r="AY108" i="6" s="1"/>
  <c r="AR1" i="28"/>
  <c r="AR118" i="28" s="1"/>
  <c r="K118" i="28" s="1"/>
  <c r="J118" i="28" s="1"/>
  <c r="AN2" i="29"/>
  <c r="AN29" i="29" s="1"/>
  <c r="AS2" i="27"/>
  <c r="AS13" i="27" s="1"/>
  <c r="AM2" i="29"/>
  <c r="AM67" i="29" s="1"/>
  <c r="AL2" i="4"/>
  <c r="AL36" i="4" s="1"/>
  <c r="AS2" i="29"/>
  <c r="AS13" i="29" s="1"/>
  <c r="AQ2" i="29"/>
  <c r="AQ166" i="29" s="1"/>
  <c r="AS2" i="10"/>
  <c r="AS13" i="10" s="1"/>
  <c r="AS1" i="28"/>
  <c r="AO2" i="29"/>
  <c r="AO29" i="29" s="1"/>
  <c r="AK2" i="4"/>
  <c r="AK37" i="4" s="1"/>
  <c r="AW1" i="28"/>
  <c r="AW67" i="28" s="1"/>
  <c r="K129" i="28"/>
  <c r="J129" i="28" s="1"/>
  <c r="DF2" i="29" s="1"/>
  <c r="DF8" i="29" s="1"/>
  <c r="M8" i="29" s="1"/>
  <c r="M81" i="29"/>
  <c r="L81" i="29" s="1"/>
  <c r="M89" i="29"/>
  <c r="A89" i="29" s="1"/>
  <c r="X181" i="28"/>
  <c r="X186" i="28"/>
  <c r="X186" i="26"/>
  <c r="X181" i="26"/>
  <c r="AB186" i="26"/>
  <c r="AB181" i="26"/>
  <c r="AB181" i="28"/>
  <c r="AB186" i="28"/>
  <c r="S178" i="28"/>
  <c r="S181" i="28"/>
  <c r="S185" i="28"/>
  <c r="S189" i="28"/>
  <c r="S188" i="28"/>
  <c r="S187" i="28"/>
  <c r="T156" i="29"/>
  <c r="T163" i="29"/>
  <c r="T145" i="29"/>
  <c r="T155" i="29"/>
  <c r="T157" i="29"/>
  <c r="T162" i="29"/>
  <c r="T158" i="29"/>
  <c r="R134" i="29"/>
  <c r="R126" i="29"/>
  <c r="S134" i="29"/>
  <c r="S155" i="29"/>
  <c r="S158" i="29"/>
  <c r="S163" i="29"/>
  <c r="S162" i="29"/>
  <c r="S145" i="29"/>
  <c r="S157" i="29"/>
  <c r="S126" i="29"/>
  <c r="S156" i="29"/>
  <c r="U186" i="26"/>
  <c r="U181" i="26"/>
  <c r="U189" i="26"/>
  <c r="U188" i="26"/>
  <c r="U178" i="26"/>
  <c r="U187" i="26"/>
  <c r="U185" i="26"/>
  <c r="U184" i="26"/>
  <c r="T184" i="28"/>
  <c r="T186" i="28"/>
  <c r="T178" i="28"/>
  <c r="P186" i="26"/>
  <c r="P184" i="26"/>
  <c r="T184" i="26"/>
  <c r="T178" i="26"/>
  <c r="T186" i="26"/>
  <c r="V126" i="29"/>
  <c r="V162" i="29"/>
  <c r="V157" i="29"/>
  <c r="V156" i="29"/>
  <c r="V155" i="29"/>
  <c r="V134" i="29"/>
  <c r="V158" i="29"/>
  <c r="V163" i="29"/>
  <c r="V145" i="29"/>
  <c r="P184" i="28"/>
  <c r="P186" i="28"/>
  <c r="U126" i="27"/>
  <c r="U134" i="27"/>
  <c r="Q155" i="27"/>
  <c r="Q158" i="27"/>
  <c r="Q156" i="27"/>
  <c r="Q162" i="27"/>
  <c r="Q163" i="27"/>
  <c r="Q157" i="27"/>
  <c r="Q145" i="27"/>
  <c r="T157" i="27"/>
  <c r="T158" i="27"/>
  <c r="T163" i="27"/>
  <c r="T145" i="27"/>
  <c r="T162" i="27"/>
  <c r="T155" i="27"/>
  <c r="T156" i="27"/>
  <c r="R134" i="27"/>
  <c r="R126" i="27"/>
  <c r="Q181" i="28"/>
  <c r="Q178" i="28"/>
  <c r="Q185" i="28"/>
  <c r="Q188" i="28"/>
  <c r="Q189" i="28"/>
  <c r="Q186" i="28"/>
  <c r="Q184" i="28"/>
  <c r="Q187" i="28"/>
  <c r="U188" i="28"/>
  <c r="U178" i="28"/>
  <c r="U186" i="28"/>
  <c r="U181" i="28"/>
  <c r="U184" i="28"/>
  <c r="U189" i="28"/>
  <c r="U185" i="28"/>
  <c r="U187" i="28"/>
  <c r="S188" i="26"/>
  <c r="S187" i="26"/>
  <c r="S189" i="26"/>
  <c r="S185" i="26"/>
  <c r="S178" i="26"/>
  <c r="S181" i="26"/>
  <c r="Q162" i="29"/>
  <c r="Q163" i="29"/>
  <c r="Q158" i="29"/>
  <c r="Q145" i="29"/>
  <c r="Q155" i="29"/>
  <c r="Q157" i="29"/>
  <c r="Q156" i="29"/>
  <c r="Q185" i="26"/>
  <c r="Q186" i="26"/>
  <c r="Q187" i="26"/>
  <c r="Q188" i="26"/>
  <c r="Q184" i="26"/>
  <c r="Q189" i="26"/>
  <c r="Q181" i="26"/>
  <c r="Q178" i="26"/>
  <c r="U134" i="29"/>
  <c r="U126" i="29"/>
  <c r="S162" i="27"/>
  <c r="S155" i="27"/>
  <c r="S163" i="27"/>
  <c r="S126" i="27"/>
  <c r="S158" i="27"/>
  <c r="S157" i="27"/>
  <c r="S145" i="27"/>
  <c r="S134" i="27"/>
  <c r="S156" i="27"/>
  <c r="V157" i="27"/>
  <c r="V155" i="27"/>
  <c r="V126" i="27"/>
  <c r="V156" i="27"/>
  <c r="V163" i="27"/>
  <c r="V145" i="27"/>
  <c r="V134" i="27"/>
  <c r="V158" i="27"/>
  <c r="V162" i="27"/>
  <c r="O188" i="26"/>
  <c r="O181" i="26"/>
  <c r="O185" i="26"/>
  <c r="O178" i="26"/>
  <c r="O187" i="26"/>
  <c r="O189" i="26"/>
  <c r="O185" i="28"/>
  <c r="O181" i="28"/>
  <c r="O178" i="28"/>
  <c r="O189" i="28"/>
  <c r="O187" i="28"/>
  <c r="O188" i="28"/>
  <c r="M93" i="27"/>
  <c r="AM18" i="27"/>
  <c r="AM67" i="27"/>
  <c r="AM17" i="27"/>
  <c r="AM12" i="27"/>
  <c r="M12" i="27" s="1"/>
  <c r="L12" i="27" s="1"/>
  <c r="BB18" i="29"/>
  <c r="BB58" i="29"/>
  <c r="BB10" i="29"/>
  <c r="BB15" i="29"/>
  <c r="BB107" i="29"/>
  <c r="BB6" i="29"/>
  <c r="BB14" i="29"/>
  <c r="BB7" i="29"/>
  <c r="BB119" i="29"/>
  <c r="BB32" i="29"/>
  <c r="BB5" i="29"/>
  <c r="BB4" i="29"/>
  <c r="BB9" i="29"/>
  <c r="AP107" i="28"/>
  <c r="AP108" i="28"/>
  <c r="M112" i="27"/>
  <c r="AN9" i="27"/>
  <c r="AN82" i="27"/>
  <c r="AN117" i="27"/>
  <c r="AN106" i="27"/>
  <c r="AN167" i="27"/>
  <c r="AN71" i="27"/>
  <c r="AN120" i="27"/>
  <c r="AN111" i="27"/>
  <c r="AN72" i="27"/>
  <c r="AN52" i="27"/>
  <c r="AN107" i="27"/>
  <c r="AN114" i="27"/>
  <c r="AN109" i="27"/>
  <c r="AN61" i="27"/>
  <c r="AN66" i="27"/>
  <c r="AN32" i="27"/>
  <c r="AN99" i="27"/>
  <c r="AN70" i="27"/>
  <c r="AN96" i="27"/>
  <c r="AN30" i="27"/>
  <c r="AN79" i="27"/>
  <c r="AN126" i="27"/>
  <c r="AN92" i="27"/>
  <c r="AP107" i="26"/>
  <c r="AP108" i="26"/>
  <c r="AU4" i="29"/>
  <c r="AU9" i="29"/>
  <c r="AU7" i="29"/>
  <c r="AU107" i="29"/>
  <c r="AU58" i="29"/>
  <c r="AU10" i="29"/>
  <c r="AU14" i="29"/>
  <c r="AU18" i="29"/>
  <c r="AU6" i="29"/>
  <c r="AU119" i="29"/>
  <c r="AX108" i="28"/>
  <c r="AX107" i="28"/>
  <c r="AP10" i="27"/>
  <c r="AP126" i="27"/>
  <c r="AP127" i="27"/>
  <c r="AP71" i="27"/>
  <c r="AP135" i="27"/>
  <c r="AP53" i="27"/>
  <c r="AP13" i="27"/>
  <c r="AP24" i="27"/>
  <c r="AP35" i="27"/>
  <c r="AP124" i="27"/>
  <c r="AP121" i="27"/>
  <c r="AP66" i="27"/>
  <c r="AP123" i="27"/>
  <c r="AP45" i="27"/>
  <c r="AP97" i="27"/>
  <c r="AP21" i="27"/>
  <c r="AP109" i="27"/>
  <c r="AP134" i="27"/>
  <c r="AP82" i="27"/>
  <c r="AP144" i="27"/>
  <c r="AP39" i="27"/>
  <c r="AP99" i="27"/>
  <c r="AP120" i="27"/>
  <c r="AP106" i="27"/>
  <c r="AP72" i="27"/>
  <c r="AP32" i="27"/>
  <c r="AP143" i="27"/>
  <c r="AP140" i="27"/>
  <c r="AP90" i="27"/>
  <c r="AP56" i="27"/>
  <c r="AP74" i="27"/>
  <c r="AP118" i="27"/>
  <c r="AP52" i="27"/>
  <c r="AP61" i="27"/>
  <c r="AP9" i="27"/>
  <c r="AP148" i="27"/>
  <c r="AP129" i="27"/>
  <c r="AP40" i="27"/>
  <c r="AP70" i="27"/>
  <c r="AP96" i="27"/>
  <c r="AP141" i="27"/>
  <c r="AP65" i="27"/>
  <c r="AP54" i="27"/>
  <c r="AP33" i="27"/>
  <c r="AP38" i="27"/>
  <c r="AP132" i="27"/>
  <c r="AP79" i="27"/>
  <c r="AP128" i="27"/>
  <c r="AP139" i="27"/>
  <c r="AP30" i="27"/>
  <c r="AP122" i="27"/>
  <c r="AP107" i="27"/>
  <c r="AP167" i="27"/>
  <c r="AP42" i="27"/>
  <c r="AP36" i="27"/>
  <c r="AP11" i="27"/>
  <c r="AP133" i="27"/>
  <c r="AP37" i="27"/>
  <c r="AQ107" i="28"/>
  <c r="AQ108" i="28"/>
  <c r="AU4" i="27"/>
  <c r="AU7" i="27"/>
  <c r="AU6" i="27"/>
  <c r="AU9" i="27"/>
  <c r="AU14" i="27"/>
  <c r="AU119" i="27"/>
  <c r="AU58" i="27"/>
  <c r="AU107" i="27"/>
  <c r="AU18" i="27"/>
  <c r="AU10" i="27"/>
  <c r="M81" i="27"/>
  <c r="AT100" i="26"/>
  <c r="AT169" i="26"/>
  <c r="AT167" i="26"/>
  <c r="AT168" i="26"/>
  <c r="AW23" i="26"/>
  <c r="AW133" i="26"/>
  <c r="AW144" i="26"/>
  <c r="AW112" i="26"/>
  <c r="AW6" i="26"/>
  <c r="AW18" i="26"/>
  <c r="AW143" i="26"/>
  <c r="AW139" i="26"/>
  <c r="AW44" i="26"/>
  <c r="AW184" i="26"/>
  <c r="AW4" i="26"/>
  <c r="AW31" i="26"/>
  <c r="AW59" i="26"/>
  <c r="AW70" i="26"/>
  <c r="AW186" i="26"/>
  <c r="AW64" i="26"/>
  <c r="AW92" i="26"/>
  <c r="AW164" i="26"/>
  <c r="AW90" i="26"/>
  <c r="AW13" i="26"/>
  <c r="AW153" i="26"/>
  <c r="AW145" i="26"/>
  <c r="AW89" i="26"/>
  <c r="AW94" i="26"/>
  <c r="AW168" i="26"/>
  <c r="AW62" i="26"/>
  <c r="AW156" i="26"/>
  <c r="AW37" i="26"/>
  <c r="AW140" i="26"/>
  <c r="AW152" i="26"/>
  <c r="AW167" i="26"/>
  <c r="AW135" i="26"/>
  <c r="AW65" i="26"/>
  <c r="AW151" i="26"/>
  <c r="AW100" i="26"/>
  <c r="AW136" i="26"/>
  <c r="AW150" i="26"/>
  <c r="AW98" i="26"/>
  <c r="AW171" i="26"/>
  <c r="AW142" i="26"/>
  <c r="AW169" i="26"/>
  <c r="AW155" i="26"/>
  <c r="AW134" i="26"/>
  <c r="AW86" i="26"/>
  <c r="AW91" i="26"/>
  <c r="AW157" i="26"/>
  <c r="AW132" i="26"/>
  <c r="AW130" i="26"/>
  <c r="AW96" i="26"/>
  <c r="AW61" i="26"/>
  <c r="AW148" i="26"/>
  <c r="AW123" i="26"/>
  <c r="AW147" i="26"/>
  <c r="AW137" i="26"/>
  <c r="AW68" i="26"/>
  <c r="AW158" i="26"/>
  <c r="AW46" i="26"/>
  <c r="AW146" i="26"/>
  <c r="AW93" i="26"/>
  <c r="AW141" i="26"/>
  <c r="AW7" i="26"/>
  <c r="AW87" i="26"/>
  <c r="AW154" i="26"/>
  <c r="AW99" i="26"/>
  <c r="AW67" i="26"/>
  <c r="AW14" i="26"/>
  <c r="AW149" i="26"/>
  <c r="AW97" i="26"/>
  <c r="AW69" i="26"/>
  <c r="AW126" i="26"/>
  <c r="AW109" i="26"/>
  <c r="BB7" i="27"/>
  <c r="BB18" i="27"/>
  <c r="BB4" i="27"/>
  <c r="BB58" i="27"/>
  <c r="BB9" i="27"/>
  <c r="BB107" i="27"/>
  <c r="BB6" i="27"/>
  <c r="BB32" i="27"/>
  <c r="BB14" i="27"/>
  <c r="BB119" i="27"/>
  <c r="BB15" i="27"/>
  <c r="BB10" i="27"/>
  <c r="BB5" i="27"/>
  <c r="AQ108" i="26"/>
  <c r="AQ107" i="26"/>
  <c r="AV14" i="27"/>
  <c r="AV7" i="27"/>
  <c r="AV10" i="27"/>
  <c r="AV119" i="27"/>
  <c r="AV9" i="27"/>
  <c r="AV6" i="27"/>
  <c r="AV58" i="27"/>
  <c r="AV107" i="27"/>
  <c r="AV18" i="27"/>
  <c r="AV4" i="27"/>
  <c r="AQ166" i="27"/>
  <c r="AQ165" i="27"/>
  <c r="AR66" i="26"/>
  <c r="AR36" i="26"/>
  <c r="K36" i="26" s="1"/>
  <c r="J36" i="26" s="1"/>
  <c r="AR120" i="26"/>
  <c r="K120" i="26" s="1"/>
  <c r="J120" i="26" s="1"/>
  <c r="AR128" i="26"/>
  <c r="K128" i="26" s="1"/>
  <c r="J128" i="26" s="1"/>
  <c r="DE2" i="27" s="1"/>
  <c r="DE19" i="27" s="1"/>
  <c r="M19" i="27" s="1"/>
  <c r="AR118" i="26"/>
  <c r="K118" i="26" s="1"/>
  <c r="J118" i="26" s="1"/>
  <c r="AR32" i="26"/>
  <c r="K32" i="26" s="1"/>
  <c r="J32" i="26" s="1"/>
  <c r="BX2" i="27" s="1"/>
  <c r="AR45" i="26"/>
  <c r="K45" i="26" s="1"/>
  <c r="J45" i="26" s="1"/>
  <c r="AR119" i="26"/>
  <c r="K119" i="26" s="1"/>
  <c r="J119" i="26" s="1"/>
  <c r="CZ2" i="27" s="1"/>
  <c r="AR176" i="26"/>
  <c r="K176" i="26" s="1"/>
  <c r="J176" i="26" s="1"/>
  <c r="DY2" i="27" s="1"/>
  <c r="AR43" i="26"/>
  <c r="K43" i="26" s="1"/>
  <c r="J43" i="26" s="1"/>
  <c r="AR121" i="26"/>
  <c r="K121" i="26" s="1"/>
  <c r="J121" i="26" s="1"/>
  <c r="DA2" i="27" s="1"/>
  <c r="AR122" i="26"/>
  <c r="K122" i="26" s="1"/>
  <c r="J122" i="26" s="1"/>
  <c r="DB2" i="27" s="1"/>
  <c r="AR165" i="26"/>
  <c r="K165" i="26" s="1"/>
  <c r="J165" i="26" s="1"/>
  <c r="AR127" i="26"/>
  <c r="K127" i="26" s="1"/>
  <c r="J127" i="26" s="1"/>
  <c r="L95" i="27"/>
  <c r="A95" i="27"/>
  <c r="BC4" i="29"/>
  <c r="BC32" i="29"/>
  <c r="BC15" i="29"/>
  <c r="BC18" i="29"/>
  <c r="BC107" i="29"/>
  <c r="BC10" i="29"/>
  <c r="BC58" i="29"/>
  <c r="BC6" i="29"/>
  <c r="BC5" i="29"/>
  <c r="BC7" i="29"/>
  <c r="BC119" i="29"/>
  <c r="BC14" i="29"/>
  <c r="BC9" i="29"/>
  <c r="AZ18" i="29"/>
  <c r="AZ6" i="29"/>
  <c r="AZ5" i="29"/>
  <c r="AZ9" i="29"/>
  <c r="AZ32" i="29"/>
  <c r="AZ119" i="29"/>
  <c r="AZ4" i="29"/>
  <c r="AZ16" i="29"/>
  <c r="AZ107" i="29"/>
  <c r="AO10" i="27"/>
  <c r="AO38" i="27"/>
  <c r="AO143" i="27"/>
  <c r="AO132" i="27"/>
  <c r="AO144" i="27"/>
  <c r="AO79" i="27"/>
  <c r="AO82" i="27"/>
  <c r="AO97" i="27"/>
  <c r="AO126" i="27"/>
  <c r="AO127" i="27"/>
  <c r="AO107" i="27"/>
  <c r="AO123" i="27"/>
  <c r="AO53" i="27"/>
  <c r="AO39" i="27"/>
  <c r="AO129" i="27"/>
  <c r="AO148" i="27"/>
  <c r="AO134" i="27"/>
  <c r="AO54" i="27"/>
  <c r="AO9" i="27"/>
  <c r="AO40" i="27"/>
  <c r="AO90" i="27"/>
  <c r="AO140" i="27"/>
  <c r="AO74" i="27"/>
  <c r="AO61" i="27"/>
  <c r="AO122" i="27"/>
  <c r="AO124" i="27"/>
  <c r="AO139" i="27"/>
  <c r="AO70" i="27"/>
  <c r="AO36" i="27"/>
  <c r="AO106" i="27"/>
  <c r="AO99" i="27"/>
  <c r="AO45" i="27"/>
  <c r="AO56" i="27"/>
  <c r="AO24" i="27"/>
  <c r="AO135" i="27"/>
  <c r="AO96" i="27"/>
  <c r="AO52" i="27"/>
  <c r="AO72" i="27"/>
  <c r="AO133" i="27"/>
  <c r="AO33" i="27"/>
  <c r="AO121" i="27"/>
  <c r="AO11" i="27"/>
  <c r="AO65" i="27"/>
  <c r="AO120" i="27"/>
  <c r="AO32" i="27"/>
  <c r="AO30" i="27"/>
  <c r="AO167" i="27"/>
  <c r="AO71" i="27"/>
  <c r="AO21" i="27"/>
  <c r="AO141" i="27"/>
  <c r="AO66" i="27"/>
  <c r="AO35" i="27"/>
  <c r="AO109" i="27"/>
  <c r="AO42" i="27"/>
  <c r="AO37" i="27"/>
  <c r="AO128" i="27"/>
  <c r="AO118" i="27"/>
  <c r="A95" i="29"/>
  <c r="L95" i="29"/>
  <c r="AV6" i="29"/>
  <c r="AV14" i="29"/>
  <c r="AV10" i="29"/>
  <c r="AV9" i="29"/>
  <c r="AV4" i="29"/>
  <c r="AV7" i="29"/>
  <c r="AV107" i="29"/>
  <c r="AV58" i="29"/>
  <c r="AV119" i="29"/>
  <c r="AV18" i="29"/>
  <c r="AT4" i="27"/>
  <c r="AT6" i="27"/>
  <c r="AT119" i="27"/>
  <c r="AT18" i="27"/>
  <c r="AT107" i="27"/>
  <c r="AT16" i="27"/>
  <c r="AT9" i="27"/>
  <c r="M89" i="27"/>
  <c r="AZ6" i="27"/>
  <c r="AZ4" i="27"/>
  <c r="AZ16" i="27"/>
  <c r="AZ32" i="27"/>
  <c r="AZ18" i="27"/>
  <c r="AZ9" i="27"/>
  <c r="AZ119" i="27"/>
  <c r="AZ5" i="27"/>
  <c r="AZ107" i="27"/>
  <c r="AU152" i="26"/>
  <c r="AU67" i="26"/>
  <c r="AU142" i="26"/>
  <c r="AU117" i="26"/>
  <c r="K117" i="26" s="1"/>
  <c r="J117" i="26" s="1"/>
  <c r="CY2" i="27" s="1"/>
  <c r="AU11" i="26"/>
  <c r="K11" i="26" s="1"/>
  <c r="J11" i="26" s="1"/>
  <c r="AU69" i="26"/>
  <c r="AU6" i="26"/>
  <c r="AU59" i="26"/>
  <c r="AU18" i="26"/>
  <c r="AU164" i="26"/>
  <c r="AU147" i="26"/>
  <c r="AU145" i="26"/>
  <c r="AU23" i="26"/>
  <c r="AU112" i="26"/>
  <c r="AU168" i="26"/>
  <c r="AU9" i="26"/>
  <c r="K9" i="26" s="1"/>
  <c r="J9" i="26" s="1"/>
  <c r="AU140" i="26"/>
  <c r="AU153" i="26"/>
  <c r="AU139" i="26"/>
  <c r="AU149" i="26"/>
  <c r="AU13" i="26"/>
  <c r="AU167" i="26"/>
  <c r="AU4" i="26"/>
  <c r="AU144" i="26"/>
  <c r="AU155" i="26"/>
  <c r="AU148" i="26"/>
  <c r="AU146" i="26"/>
  <c r="AU66" i="26"/>
  <c r="AU123" i="26"/>
  <c r="AU70" i="26"/>
  <c r="AU156" i="26"/>
  <c r="AU150" i="26"/>
  <c r="AU100" i="26"/>
  <c r="AU10" i="26"/>
  <c r="K10" i="26" s="1"/>
  <c r="J10" i="26" s="1"/>
  <c r="AU61" i="26"/>
  <c r="AU157" i="26"/>
  <c r="AU46" i="26"/>
  <c r="AU7" i="26"/>
  <c r="AU62" i="26"/>
  <c r="AU169" i="26"/>
  <c r="AU44" i="26"/>
  <c r="AU141" i="26"/>
  <c r="AU31" i="26"/>
  <c r="AU158" i="26"/>
  <c r="AU14" i="26"/>
  <c r="AU154" i="26"/>
  <c r="AU143" i="26"/>
  <c r="M93" i="29"/>
  <c r="AT119" i="29"/>
  <c r="AT107" i="29"/>
  <c r="AT16" i="29"/>
  <c r="M16" i="29" s="1"/>
  <c r="AT18" i="29"/>
  <c r="AT6" i="29"/>
  <c r="AT9" i="29"/>
  <c r="AT4" i="29"/>
  <c r="BC7" i="27"/>
  <c r="BC9" i="27"/>
  <c r="BC5" i="27"/>
  <c r="BC6" i="27"/>
  <c r="BC4" i="27"/>
  <c r="BC15" i="27"/>
  <c r="BC32" i="27"/>
  <c r="BC107" i="27"/>
  <c r="BC119" i="27"/>
  <c r="BC18" i="27"/>
  <c r="BC10" i="27"/>
  <c r="BC14" i="27"/>
  <c r="M14" i="27" s="1"/>
  <c r="BC58" i="27"/>
  <c r="M112" i="29"/>
  <c r="AX107" i="26"/>
  <c r="AX108" i="26"/>
  <c r="AV13" i="26"/>
  <c r="AV147" i="26"/>
  <c r="AV133" i="26"/>
  <c r="AV123" i="26"/>
  <c r="AV64" i="26"/>
  <c r="AV86" i="26"/>
  <c r="AV62" i="26"/>
  <c r="AV167" i="26"/>
  <c r="AV4" i="26"/>
  <c r="AV93" i="26"/>
  <c r="AV90" i="26"/>
  <c r="AV109" i="26"/>
  <c r="AV156" i="26"/>
  <c r="AV87" i="26"/>
  <c r="AV44" i="26"/>
  <c r="AV153" i="26"/>
  <c r="AV96" i="26"/>
  <c r="AV112" i="26"/>
  <c r="AV171" i="26"/>
  <c r="AV150" i="26"/>
  <c r="AV126" i="26"/>
  <c r="AV154" i="26"/>
  <c r="AV141" i="26"/>
  <c r="AV99" i="26"/>
  <c r="AV157" i="26"/>
  <c r="AV67" i="26"/>
  <c r="AV149" i="26"/>
  <c r="AV91" i="26"/>
  <c r="AV97" i="26"/>
  <c r="AV98" i="26"/>
  <c r="AV65" i="26"/>
  <c r="AV145" i="26"/>
  <c r="AV94" i="26"/>
  <c r="AV6" i="26"/>
  <c r="AV69" i="26"/>
  <c r="AV89" i="26"/>
  <c r="AV92" i="26"/>
  <c r="AV144" i="26"/>
  <c r="AV186" i="26"/>
  <c r="AV136" i="26"/>
  <c r="AV142" i="26"/>
  <c r="AV59" i="26"/>
  <c r="AV23" i="26"/>
  <c r="AV14" i="26"/>
  <c r="AV158" i="26"/>
  <c r="AV132" i="26"/>
  <c r="AV130" i="26"/>
  <c r="AV18" i="26"/>
  <c r="AV134" i="26"/>
  <c r="AV31" i="26"/>
  <c r="AV164" i="26"/>
  <c r="AV37" i="26"/>
  <c r="AV140" i="26"/>
  <c r="AV70" i="26"/>
  <c r="AV168" i="26"/>
  <c r="AV46" i="26"/>
  <c r="AV137" i="26"/>
  <c r="AV151" i="26"/>
  <c r="AV135" i="26"/>
  <c r="AV155" i="26"/>
  <c r="AV7" i="26"/>
  <c r="AV184" i="26"/>
  <c r="AV143" i="26"/>
  <c r="AV139" i="26"/>
  <c r="AV148" i="26"/>
  <c r="AV100" i="26"/>
  <c r="AV146" i="26"/>
  <c r="AV61" i="26"/>
  <c r="AV152" i="26"/>
  <c r="AV68" i="26"/>
  <c r="AV169" i="26"/>
  <c r="K129" i="26"/>
  <c r="J129" i="26" s="1"/>
  <c r="DF2" i="27" s="1"/>
  <c r="DF8" i="27" s="1"/>
  <c r="M8" i="27" s="1"/>
  <c r="AM12" i="29"/>
  <c r="M12" i="29" s="1"/>
  <c r="L12" i="29" s="1"/>
  <c r="AP9" i="29"/>
  <c r="AP10" i="29"/>
  <c r="AP97" i="29"/>
  <c r="AP32" i="29"/>
  <c r="AP118" i="29"/>
  <c r="AP96" i="29"/>
  <c r="AP106" i="29"/>
  <c r="AP70" i="29"/>
  <c r="AP61" i="29"/>
  <c r="AP37" i="29"/>
  <c r="AP35" i="29"/>
  <c r="AP33" i="29"/>
  <c r="AP122" i="29"/>
  <c r="AP39" i="29"/>
  <c r="AP109" i="29"/>
  <c r="AP140" i="29"/>
  <c r="AP107" i="29"/>
  <c r="AP56" i="29"/>
  <c r="AP53" i="29"/>
  <c r="AP11" i="29"/>
  <c r="AP143" i="29"/>
  <c r="AP129" i="29"/>
  <c r="AP21" i="29"/>
  <c r="AP99" i="29"/>
  <c r="AP139" i="29"/>
  <c r="AP82" i="29"/>
  <c r="AP40" i="29"/>
  <c r="AP38" i="29"/>
  <c r="AP65" i="29"/>
  <c r="AP135" i="29"/>
  <c r="AP132" i="29"/>
  <c r="AP148" i="29"/>
  <c r="AP134" i="29"/>
  <c r="AP167" i="29"/>
  <c r="AP90" i="29"/>
  <c r="AP71" i="29"/>
  <c r="AP13" i="29"/>
  <c r="AP30" i="29"/>
  <c r="AP133" i="29"/>
  <c r="AP120" i="29"/>
  <c r="AP74" i="29"/>
  <c r="AP66" i="29"/>
  <c r="AP24" i="29"/>
  <c r="AP126" i="29"/>
  <c r="AP127" i="29"/>
  <c r="AP144" i="29"/>
  <c r="AP79" i="29"/>
  <c r="AP141" i="29"/>
  <c r="AP52" i="29"/>
  <c r="AP45" i="29"/>
  <c r="AP124" i="29"/>
  <c r="AP121" i="29"/>
  <c r="AP128" i="29"/>
  <c r="AP72" i="29"/>
  <c r="AP123" i="29"/>
  <c r="AP42" i="29"/>
  <c r="AP36" i="29"/>
  <c r="AP54" i="29"/>
  <c r="AW62" i="28"/>
  <c r="AW141" i="28"/>
  <c r="AW4" i="28"/>
  <c r="AW70" i="28"/>
  <c r="AW31" i="28"/>
  <c r="AW91" i="28"/>
  <c r="AW65" i="28"/>
  <c r="AW87" i="28"/>
  <c r="AW89" i="28"/>
  <c r="AW150" i="28"/>
  <c r="AW168" i="28"/>
  <c r="AW155" i="28"/>
  <c r="AW137" i="28"/>
  <c r="AW112" i="28"/>
  <c r="AW134" i="28"/>
  <c r="AW157" i="28"/>
  <c r="AW86" i="28"/>
  <c r="AW158" i="28"/>
  <c r="AW44" i="28"/>
  <c r="AW144" i="28"/>
  <c r="AW99" i="28"/>
  <c r="AW133" i="28"/>
  <c r="AW130" i="28"/>
  <c r="AW184" i="28"/>
  <c r="AW64" i="28"/>
  <c r="AW152" i="28"/>
  <c r="AW126" i="28"/>
  <c r="AU69" i="28"/>
  <c r="AU61" i="28"/>
  <c r="AU139" i="28"/>
  <c r="AU153" i="28"/>
  <c r="AU59" i="28"/>
  <c r="AU4" i="28"/>
  <c r="AU44" i="28"/>
  <c r="AU123" i="28"/>
  <c r="AU149" i="28"/>
  <c r="AU167" i="28"/>
  <c r="AU67" i="28"/>
  <c r="AU150" i="28"/>
  <c r="AU140" i="28"/>
  <c r="AU156" i="28"/>
  <c r="AU155" i="28"/>
  <c r="AU169" i="28"/>
  <c r="AU143" i="28"/>
  <c r="AU66" i="28"/>
  <c r="AU158" i="28"/>
  <c r="AU10" i="28"/>
  <c r="K10" i="28" s="1"/>
  <c r="J10" i="28" s="1"/>
  <c r="AU154" i="28"/>
  <c r="AU142" i="28"/>
  <c r="AU6" i="28"/>
  <c r="AY107" i="28"/>
  <c r="AP120" i="10"/>
  <c r="AP144" i="10"/>
  <c r="AO120" i="10"/>
  <c r="AO144" i="10"/>
  <c r="AN120" i="10"/>
  <c r="AN117" i="10"/>
  <c r="AJ34" i="4"/>
  <c r="K34" i="4" s="1"/>
  <c r="J34" i="4" s="1"/>
  <c r="AM12" i="10"/>
  <c r="M12" i="10" s="1"/>
  <c r="L12" i="10" s="1"/>
  <c r="AH37" i="4"/>
  <c r="AQ165" i="10"/>
  <c r="AU66" i="6"/>
  <c r="AU123" i="6"/>
  <c r="K123" i="6" s="1"/>
  <c r="J123" i="6" s="1"/>
  <c r="DC2" i="10" s="1"/>
  <c r="DC29" i="10" s="1"/>
  <c r="M29" i="10" s="1"/>
  <c r="AN114" i="10"/>
  <c r="AN107" i="10"/>
  <c r="AP107" i="10"/>
  <c r="AO107" i="10"/>
  <c r="BC18" i="10"/>
  <c r="BC119" i="10"/>
  <c r="AZ18" i="10"/>
  <c r="AZ119" i="10"/>
  <c r="AE36" i="4"/>
  <c r="AE37" i="4"/>
  <c r="T184" i="6"/>
  <c r="T178" i="6"/>
  <c r="U126" i="10"/>
  <c r="U134" i="10"/>
  <c r="AT18" i="10"/>
  <c r="AV18" i="10"/>
  <c r="AU18" i="10"/>
  <c r="V158" i="10"/>
  <c r="V156" i="10"/>
  <c r="V145" i="10"/>
  <c r="V157" i="10"/>
  <c r="V163" i="10"/>
  <c r="V162" i="10"/>
  <c r="V155" i="10"/>
  <c r="S163" i="10"/>
  <c r="S156" i="10"/>
  <c r="S157" i="10"/>
  <c r="T163" i="10"/>
  <c r="T158" i="10"/>
  <c r="T156" i="10"/>
  <c r="T145" i="10"/>
  <c r="T157" i="10"/>
  <c r="T162" i="10"/>
  <c r="T155" i="10"/>
  <c r="Q163" i="10"/>
  <c r="Q156" i="10"/>
  <c r="Q157" i="10"/>
  <c r="V134" i="10"/>
  <c r="AB181" i="6"/>
  <c r="AB186" i="6"/>
  <c r="X181" i="6"/>
  <c r="X186" i="6"/>
  <c r="S187" i="6"/>
  <c r="S185" i="6"/>
  <c r="S188" i="6"/>
  <c r="S189" i="6"/>
  <c r="U181" i="6"/>
  <c r="U185" i="6"/>
  <c r="U189" i="6"/>
  <c r="U188" i="6"/>
  <c r="U187" i="6"/>
  <c r="U186" i="6"/>
  <c r="S178" i="6"/>
  <c r="S181" i="6"/>
  <c r="Q158" i="10"/>
  <c r="V126" i="10"/>
  <c r="P184" i="6"/>
  <c r="O181" i="6"/>
  <c r="AO97" i="10"/>
  <c r="AO128" i="10"/>
  <c r="AP97" i="10"/>
  <c r="AP128" i="10"/>
  <c r="BB18" i="10"/>
  <c r="AO139" i="10"/>
  <c r="AO143" i="10"/>
  <c r="AP139" i="10"/>
  <c r="AP143" i="10"/>
  <c r="AP132" i="10"/>
  <c r="AO132" i="10"/>
  <c r="AO129" i="10"/>
  <c r="AP129" i="10"/>
  <c r="AO122" i="10"/>
  <c r="AO123" i="10"/>
  <c r="AP122" i="10"/>
  <c r="AP123" i="10"/>
  <c r="AP109" i="10"/>
  <c r="AP118" i="10"/>
  <c r="AO109" i="10"/>
  <c r="AO118" i="10"/>
  <c r="AN96" i="10"/>
  <c r="AN109" i="10"/>
  <c r="AP82" i="10"/>
  <c r="AP96" i="10"/>
  <c r="AO82" i="10"/>
  <c r="AO96" i="10"/>
  <c r="AN79" i="10"/>
  <c r="AN82" i="10"/>
  <c r="AP74" i="10"/>
  <c r="AP79" i="10"/>
  <c r="AO74" i="10"/>
  <c r="AO79" i="10"/>
  <c r="AN71" i="10"/>
  <c r="AN70" i="10"/>
  <c r="AP71" i="10"/>
  <c r="AP70" i="10"/>
  <c r="AO71" i="10"/>
  <c r="AO70" i="10"/>
  <c r="AP61" i="10"/>
  <c r="AP66" i="10"/>
  <c r="AO61" i="10"/>
  <c r="AO66" i="10"/>
  <c r="AN61" i="10"/>
  <c r="AN66" i="10"/>
  <c r="AO53" i="10"/>
  <c r="AO52" i="10"/>
  <c r="AN32" i="10"/>
  <c r="AN52" i="10"/>
  <c r="AP53" i="10"/>
  <c r="AP52" i="10"/>
  <c r="BC32" i="10"/>
  <c r="AZ32" i="10"/>
  <c r="AO32" i="10"/>
  <c r="AO37" i="10"/>
  <c r="AO40" i="10"/>
  <c r="AO38" i="10"/>
  <c r="AO39" i="10"/>
  <c r="AP32" i="10"/>
  <c r="AP37" i="10"/>
  <c r="AP39" i="10"/>
  <c r="AP40" i="10"/>
  <c r="AP38" i="10"/>
  <c r="BB32" i="10"/>
  <c r="AN30" i="10"/>
  <c r="AP21" i="10"/>
  <c r="AP30" i="10"/>
  <c r="AO21" i="10"/>
  <c r="AO30" i="10"/>
  <c r="AR66" i="6"/>
  <c r="AR118" i="6"/>
  <c r="K118" i="6" s="1"/>
  <c r="J118" i="6" s="1"/>
  <c r="AO11" i="10"/>
  <c r="AP11" i="10"/>
  <c r="Q155" i="10"/>
  <c r="AG35" i="4"/>
  <c r="AG36" i="4"/>
  <c r="AD35" i="4"/>
  <c r="AD36" i="4"/>
  <c r="U184" i="6"/>
  <c r="U178" i="6"/>
  <c r="P186" i="6"/>
  <c r="AV142" i="6"/>
  <c r="AV148" i="6"/>
  <c r="AV145" i="6"/>
  <c r="AV164" i="6"/>
  <c r="AV155" i="6"/>
  <c r="AV146" i="6"/>
  <c r="AV157" i="6"/>
  <c r="AU164" i="6"/>
  <c r="AU148" i="6"/>
  <c r="AU157" i="6"/>
  <c r="AU145" i="6"/>
  <c r="AU146" i="6"/>
  <c r="AU155" i="6"/>
  <c r="AW142" i="6"/>
  <c r="AW148" i="6"/>
  <c r="AW155" i="6"/>
  <c r="AW145" i="6"/>
  <c r="AW157" i="6"/>
  <c r="AW146" i="6"/>
  <c r="AW164" i="6"/>
  <c r="AU112" i="6"/>
  <c r="AU142" i="6"/>
  <c r="AV112" i="6"/>
  <c r="AV184" i="6"/>
  <c r="AW112" i="6"/>
  <c r="AW184" i="6"/>
  <c r="Q186" i="6"/>
  <c r="Q184" i="6"/>
  <c r="K129" i="6"/>
  <c r="J124" i="6"/>
  <c r="O178" i="6"/>
  <c r="O188" i="6"/>
  <c r="AC33" i="4"/>
  <c r="AF33" i="4"/>
  <c r="Q178" i="6"/>
  <c r="S158" i="10"/>
  <c r="Q187" i="6"/>
  <c r="Q185" i="6"/>
  <c r="Q181" i="6"/>
  <c r="Q162" i="10"/>
  <c r="O189" i="6"/>
  <c r="Q188" i="6"/>
  <c r="Q189" i="6"/>
  <c r="O185" i="6"/>
  <c r="O187" i="6"/>
  <c r="EB134" i="10"/>
  <c r="EC134" i="10"/>
  <c r="AR127" i="6"/>
  <c r="K127" i="6" s="1"/>
  <c r="J127" i="6" s="1"/>
  <c r="AR45" i="6"/>
  <c r="K45" i="6" s="1"/>
  <c r="AR43" i="6"/>
  <c r="K43" i="6" s="1"/>
  <c r="J43" i="6" s="1"/>
  <c r="AR165" i="6"/>
  <c r="K165" i="6" s="1"/>
  <c r="J165" i="6" s="1"/>
  <c r="DT2" i="10" s="1"/>
  <c r="DT32" i="10" s="1"/>
  <c r="AR119" i="6"/>
  <c r="J174" i="6"/>
  <c r="AR128" i="6"/>
  <c r="K128" i="6" s="1"/>
  <c r="J128" i="6" s="1"/>
  <c r="AR176" i="6"/>
  <c r="K176" i="6" s="1"/>
  <c r="J176" i="6" s="1"/>
  <c r="AR121" i="6"/>
  <c r="AR122" i="6"/>
  <c r="K122" i="6" s="1"/>
  <c r="J122" i="6" s="1"/>
  <c r="AR120" i="6"/>
  <c r="AR32" i="6"/>
  <c r="K32" i="6" s="1"/>
  <c r="J32" i="6" s="1"/>
  <c r="AM18" i="10"/>
  <c r="AM67" i="10"/>
  <c r="AM17" i="10"/>
  <c r="BC58" i="10"/>
  <c r="AV58" i="10"/>
  <c r="AZ5" i="10"/>
  <c r="AN92" i="10"/>
  <c r="AN126" i="10"/>
  <c r="AP65" i="10"/>
  <c r="AO10" i="10"/>
  <c r="AO65" i="10"/>
  <c r="AU10" i="10"/>
  <c r="AU58" i="10"/>
  <c r="BB10" i="10"/>
  <c r="BB58" i="10"/>
  <c r="AO36" i="10"/>
  <c r="AP36" i="10"/>
  <c r="BB5" i="10"/>
  <c r="BC7" i="10"/>
  <c r="BC5" i="10"/>
  <c r="AR13" i="10"/>
  <c r="AZ9" i="10"/>
  <c r="AV7" i="10"/>
  <c r="AZ16" i="10"/>
  <c r="AU4" i="10"/>
  <c r="AV10" i="10"/>
  <c r="AU6" i="10"/>
  <c r="AV14" i="10"/>
  <c r="AU9" i="10"/>
  <c r="AV107" i="10"/>
  <c r="AU7" i="10"/>
  <c r="AU107" i="10"/>
  <c r="AV9" i="10"/>
  <c r="AU14" i="10"/>
  <c r="AV4" i="10"/>
  <c r="AV6" i="10"/>
  <c r="BB4" i="10"/>
  <c r="AZ4" i="10"/>
  <c r="AT16" i="10"/>
  <c r="AT4" i="10"/>
  <c r="AZ107" i="10"/>
  <c r="AZ6" i="10"/>
  <c r="AT9" i="10"/>
  <c r="AW4" i="10"/>
  <c r="BC107" i="10"/>
  <c r="BB6" i="10"/>
  <c r="BB9" i="10"/>
  <c r="BB107" i="10"/>
  <c r="AT107" i="10"/>
  <c r="AT6" i="10"/>
  <c r="BB14" i="10"/>
  <c r="BB7" i="10"/>
  <c r="BB15" i="10"/>
  <c r="BC14" i="10"/>
  <c r="BC4" i="10"/>
  <c r="BC10" i="10"/>
  <c r="BC15" i="10"/>
  <c r="BC9" i="10"/>
  <c r="BC6" i="10"/>
  <c r="AT100" i="6"/>
  <c r="AT168" i="6"/>
  <c r="AT167" i="6"/>
  <c r="AT169" i="6"/>
  <c r="AX108" i="6"/>
  <c r="AX107" i="6"/>
  <c r="AV149" i="6"/>
  <c r="AV14" i="6"/>
  <c r="AV6" i="6"/>
  <c r="AV168" i="6"/>
  <c r="AV67" i="6"/>
  <c r="AV89" i="6"/>
  <c r="AV109" i="6"/>
  <c r="AV167" i="6"/>
  <c r="AV97" i="6"/>
  <c r="AV158" i="6"/>
  <c r="AV46" i="6"/>
  <c r="AV68" i="6"/>
  <c r="AV99" i="6"/>
  <c r="AV143" i="6"/>
  <c r="AV94" i="6"/>
  <c r="AV147" i="6"/>
  <c r="AV132" i="6"/>
  <c r="AV130" i="6"/>
  <c r="AV70" i="6"/>
  <c r="AV4" i="6"/>
  <c r="AV141" i="6"/>
  <c r="AV96" i="6"/>
  <c r="AV37" i="6"/>
  <c r="AV135" i="6"/>
  <c r="AV150" i="6"/>
  <c r="AV93" i="6"/>
  <c r="AV144" i="6"/>
  <c r="AV100" i="6"/>
  <c r="AV65" i="6"/>
  <c r="AV137" i="6"/>
  <c r="AV59" i="6"/>
  <c r="AV64" i="6"/>
  <c r="AV171" i="6"/>
  <c r="AV98" i="6"/>
  <c r="AV136" i="6"/>
  <c r="AV91" i="6"/>
  <c r="AV69" i="6"/>
  <c r="AV126" i="6"/>
  <c r="AV31" i="6"/>
  <c r="AV156" i="6"/>
  <c r="AV92" i="6"/>
  <c r="AV13" i="6"/>
  <c r="AV62" i="6"/>
  <c r="AV186" i="6"/>
  <c r="AV139" i="6"/>
  <c r="AV86" i="6"/>
  <c r="AV23" i="6"/>
  <c r="AV169" i="6"/>
  <c r="AV18" i="6"/>
  <c r="AV134" i="6"/>
  <c r="AV7" i="6"/>
  <c r="AV61" i="6"/>
  <c r="AV153" i="6"/>
  <c r="AV152" i="6"/>
  <c r="AV90" i="6"/>
  <c r="AV44" i="6"/>
  <c r="AV133" i="6"/>
  <c r="AV154" i="6"/>
  <c r="AV151" i="6"/>
  <c r="AV140" i="6"/>
  <c r="AV87" i="6"/>
  <c r="AP108" i="6"/>
  <c r="AP107" i="6"/>
  <c r="AW65" i="6"/>
  <c r="AW140" i="6"/>
  <c r="AW133" i="6"/>
  <c r="AW90" i="6"/>
  <c r="AW67" i="6"/>
  <c r="AW62" i="6"/>
  <c r="AW94" i="6"/>
  <c r="AW143" i="6"/>
  <c r="AW70" i="6"/>
  <c r="AW139" i="6"/>
  <c r="AW152" i="6"/>
  <c r="AW86" i="6"/>
  <c r="AW153" i="6"/>
  <c r="AW130" i="6"/>
  <c r="AW61" i="6"/>
  <c r="AW7" i="6"/>
  <c r="AW149" i="6"/>
  <c r="AW89" i="6"/>
  <c r="AW167" i="6"/>
  <c r="AW126" i="6"/>
  <c r="AW44" i="6"/>
  <c r="AW69" i="6"/>
  <c r="AW46" i="6"/>
  <c r="AW158" i="6"/>
  <c r="AW37" i="6"/>
  <c r="AW186" i="6"/>
  <c r="AW150" i="6"/>
  <c r="AW109" i="6"/>
  <c r="AW147" i="6"/>
  <c r="AW97" i="6"/>
  <c r="AW151" i="6"/>
  <c r="AW135" i="6"/>
  <c r="AW144" i="6"/>
  <c r="AW14" i="6"/>
  <c r="AW6" i="6"/>
  <c r="AW156" i="6"/>
  <c r="AW92" i="6"/>
  <c r="AW96" i="6"/>
  <c r="AW100" i="6"/>
  <c r="AW31" i="6"/>
  <c r="AW168" i="6"/>
  <c r="AW13" i="6"/>
  <c r="AW23" i="6"/>
  <c r="AW4" i="6"/>
  <c r="AW141" i="6"/>
  <c r="AW136" i="6"/>
  <c r="AW91" i="6"/>
  <c r="AW87" i="6"/>
  <c r="AW154" i="6"/>
  <c r="AW99" i="6"/>
  <c r="AW59" i="6"/>
  <c r="AW68" i="6"/>
  <c r="AW98" i="6"/>
  <c r="AW171" i="6"/>
  <c r="AW137" i="6"/>
  <c r="AW18" i="6"/>
  <c r="AW132" i="6"/>
  <c r="AW134" i="6"/>
  <c r="AW64" i="6"/>
  <c r="AW93" i="6"/>
  <c r="AW169" i="6"/>
  <c r="AQ108" i="6"/>
  <c r="AQ107" i="6"/>
  <c r="AU23" i="6"/>
  <c r="AU67" i="6"/>
  <c r="AU168" i="6"/>
  <c r="AU4" i="6"/>
  <c r="AU11" i="6"/>
  <c r="K11" i="6" s="1"/>
  <c r="AU169" i="6"/>
  <c r="AU10" i="6"/>
  <c r="K10" i="6" s="1"/>
  <c r="AU14" i="6"/>
  <c r="AU70" i="6"/>
  <c r="AU167" i="6"/>
  <c r="AU139" i="6"/>
  <c r="AU100" i="6"/>
  <c r="AU156" i="6"/>
  <c r="AU31" i="6"/>
  <c r="AU18" i="6"/>
  <c r="AU141" i="6"/>
  <c r="AU46" i="6"/>
  <c r="AU153" i="6"/>
  <c r="AU152" i="6"/>
  <c r="AU147" i="6"/>
  <c r="AU144" i="6"/>
  <c r="AU149" i="6"/>
  <c r="AU140" i="6"/>
  <c r="AU150" i="6"/>
  <c r="AU61" i="6"/>
  <c r="AU13" i="6"/>
  <c r="AU117" i="6"/>
  <c r="K117" i="6" s="1"/>
  <c r="AU44" i="6"/>
  <c r="AU59" i="6"/>
  <c r="AU69" i="6"/>
  <c r="AU158" i="6"/>
  <c r="AU143" i="6"/>
  <c r="AU9" i="6"/>
  <c r="K9" i="6" s="1"/>
  <c r="AU154" i="6"/>
  <c r="AU7" i="6"/>
  <c r="AU6" i="6"/>
  <c r="AU62" i="6"/>
  <c r="AT100" i="28" l="1"/>
  <c r="AV135" i="28"/>
  <c r="M24" i="27"/>
  <c r="L24" i="27" s="1"/>
  <c r="M73" i="27"/>
  <c r="L73" i="27" s="1"/>
  <c r="AV65" i="28"/>
  <c r="K65" i="28" s="1"/>
  <c r="J65" i="28" s="1"/>
  <c r="CD2" i="29" s="1"/>
  <c r="CD64" i="29" s="1"/>
  <c r="AV68" i="28"/>
  <c r="AV37" i="28"/>
  <c r="AV168" i="28"/>
  <c r="AV89" i="28"/>
  <c r="K89" i="28" s="1"/>
  <c r="J89" i="28" s="1"/>
  <c r="AV153" i="28"/>
  <c r="AV86" i="28"/>
  <c r="AV94" i="28"/>
  <c r="AV143" i="28"/>
  <c r="AV64" i="28"/>
  <c r="K64" i="28" s="1"/>
  <c r="J64" i="28" s="1"/>
  <c r="AV152" i="28"/>
  <c r="AV139" i="28"/>
  <c r="AV148" i="28"/>
  <c r="AV157" i="28"/>
  <c r="AV96" i="28"/>
  <c r="AV4" i="28"/>
  <c r="K4" i="28" s="1"/>
  <c r="J4" i="28" s="1"/>
  <c r="AV134" i="28"/>
  <c r="AV70" i="28"/>
  <c r="AV44" i="28"/>
  <c r="K44" i="28" s="1"/>
  <c r="J44" i="28" s="1"/>
  <c r="BZ2" i="29" s="1"/>
  <c r="BZ116" i="29" s="1"/>
  <c r="AV184" i="28"/>
  <c r="K184" i="28" s="1"/>
  <c r="J184" i="28" s="1"/>
  <c r="ED2" i="29" s="1"/>
  <c r="ED150" i="29" s="1"/>
  <c r="M150" i="29" s="1"/>
  <c r="L150" i="29" s="1"/>
  <c r="AV100" i="28"/>
  <c r="AV130" i="28"/>
  <c r="AV14" i="28"/>
  <c r="AV164" i="28"/>
  <c r="AV91" i="28"/>
  <c r="AV146" i="28"/>
  <c r="AV142" i="28"/>
  <c r="AV62" i="28"/>
  <c r="AV112" i="28"/>
  <c r="AV126" i="28"/>
  <c r="K126" i="28" s="1"/>
  <c r="J126" i="28" s="1"/>
  <c r="DD2" i="29" s="1"/>
  <c r="DD22" i="29" s="1"/>
  <c r="AV92" i="28"/>
  <c r="AV133" i="28"/>
  <c r="K133" i="28" s="1"/>
  <c r="J133" i="28" s="1"/>
  <c r="AV155" i="28"/>
  <c r="K155" i="28" s="1"/>
  <c r="J155" i="28" s="1"/>
  <c r="AV61" i="28"/>
  <c r="AV98" i="28"/>
  <c r="AV90" i="28"/>
  <c r="AV6" i="28"/>
  <c r="AV156" i="28"/>
  <c r="AV171" i="28"/>
  <c r="AV167" i="28"/>
  <c r="AV145" i="28"/>
  <c r="AY107" i="26"/>
  <c r="AV109" i="28"/>
  <c r="AV150" i="28"/>
  <c r="K150" i="28" s="1"/>
  <c r="J150" i="28" s="1"/>
  <c r="AV141" i="28"/>
  <c r="AV132" i="28"/>
  <c r="AV23" i="28"/>
  <c r="AV158" i="28"/>
  <c r="K158" i="28" s="1"/>
  <c r="J158" i="28" s="1"/>
  <c r="AV140" i="28"/>
  <c r="AV154" i="28"/>
  <c r="AV13" i="28"/>
  <c r="AV151" i="28"/>
  <c r="AV147" i="28"/>
  <c r="AV136" i="28"/>
  <c r="AV186" i="28"/>
  <c r="AV59" i="28"/>
  <c r="AV169" i="28"/>
  <c r="AV149" i="28"/>
  <c r="AV7" i="28"/>
  <c r="AV18" i="28"/>
  <c r="AV137" i="28"/>
  <c r="K137" i="28" s="1"/>
  <c r="J137" i="28" s="1"/>
  <c r="DI2" i="29" s="1"/>
  <c r="DI143" i="29" s="1"/>
  <c r="AV123" i="28"/>
  <c r="AV97" i="28"/>
  <c r="AV93" i="28"/>
  <c r="AV144" i="28"/>
  <c r="AV99" i="28"/>
  <c r="K99" i="28" s="1"/>
  <c r="J99" i="28" s="1"/>
  <c r="AV46" i="28"/>
  <c r="AV87" i="28"/>
  <c r="K87" i="28" s="1"/>
  <c r="J87" i="28" s="1"/>
  <c r="AU13" i="28"/>
  <c r="AU112" i="28"/>
  <c r="AU157" i="28"/>
  <c r="AU23" i="28"/>
  <c r="AU148" i="28"/>
  <c r="AU46" i="28"/>
  <c r="AW92" i="28"/>
  <c r="AW97" i="28"/>
  <c r="AW147" i="28"/>
  <c r="AW123" i="28"/>
  <c r="AW23" i="28"/>
  <c r="AW154" i="28"/>
  <c r="AM18" i="29"/>
  <c r="AU141" i="28"/>
  <c r="AU146" i="28"/>
  <c r="AU7" i="28"/>
  <c r="AU168" i="28"/>
  <c r="AU70" i="28"/>
  <c r="AU144" i="28"/>
  <c r="AW98" i="28"/>
  <c r="AW148" i="28"/>
  <c r="AW135" i="28"/>
  <c r="K135" i="28" s="1"/>
  <c r="J135" i="28" s="1"/>
  <c r="AW164" i="28"/>
  <c r="AW142" i="28"/>
  <c r="K142" i="28" s="1"/>
  <c r="J142" i="28" s="1"/>
  <c r="DL2" i="29" s="1"/>
  <c r="AW146" i="28"/>
  <c r="AW6" i="28"/>
  <c r="AM17" i="29"/>
  <c r="AU117" i="28"/>
  <c r="K117" i="28" s="1"/>
  <c r="J117" i="28" s="1"/>
  <c r="CY2" i="29" s="1"/>
  <c r="CY75" i="29" s="1"/>
  <c r="M75" i="29" s="1"/>
  <c r="L75" i="29" s="1"/>
  <c r="AU62" i="28"/>
  <c r="AU31" i="28"/>
  <c r="AU9" i="28"/>
  <c r="K9" i="28" s="1"/>
  <c r="J9" i="28" s="1"/>
  <c r="AU100" i="28"/>
  <c r="AU164" i="28"/>
  <c r="AW140" i="28"/>
  <c r="AW100" i="28"/>
  <c r="AW132" i="28"/>
  <c r="AW156" i="28"/>
  <c r="AW69" i="28"/>
  <c r="K69" i="28" s="1"/>
  <c r="J69" i="28" s="1"/>
  <c r="CG2" i="29" s="1"/>
  <c r="CG65" i="29" s="1"/>
  <c r="AW13" i="28"/>
  <c r="AW46" i="28"/>
  <c r="AU18" i="28"/>
  <c r="AU152" i="28"/>
  <c r="AU147" i="28"/>
  <c r="AU145" i="28"/>
  <c r="AU11" i="28"/>
  <c r="K11" i="28" s="1"/>
  <c r="J11" i="28" s="1"/>
  <c r="AW139" i="28"/>
  <c r="AW7" i="28"/>
  <c r="AW90" i="28"/>
  <c r="AW151" i="28"/>
  <c r="AW18" i="28"/>
  <c r="AW59" i="28"/>
  <c r="K135" i="26"/>
  <c r="J135" i="26" s="1"/>
  <c r="AT169" i="28"/>
  <c r="AT167" i="28"/>
  <c r="M73" i="10"/>
  <c r="L73" i="10" s="1"/>
  <c r="AV31" i="28"/>
  <c r="AV67" i="28"/>
  <c r="K67" i="28" s="1"/>
  <c r="J67" i="28" s="1"/>
  <c r="CE2" i="29" s="1"/>
  <c r="M40" i="27"/>
  <c r="L40" i="27" s="1"/>
  <c r="M132" i="27"/>
  <c r="L132" i="27" s="1"/>
  <c r="M35" i="27"/>
  <c r="L35" i="27" s="1"/>
  <c r="AO24" i="29"/>
  <c r="M24" i="29" s="1"/>
  <c r="L24" i="29" s="1"/>
  <c r="AO73" i="29"/>
  <c r="AN106" i="29"/>
  <c r="AN73" i="29"/>
  <c r="M14" i="29"/>
  <c r="M16" i="27"/>
  <c r="L16" i="27" s="1"/>
  <c r="K133" i="26"/>
  <c r="J133" i="26" s="1"/>
  <c r="AO71" i="29"/>
  <c r="AN70" i="29"/>
  <c r="AO140" i="29"/>
  <c r="M140" i="29" s="1"/>
  <c r="L140" i="29" s="1"/>
  <c r="K96" i="26"/>
  <c r="J96" i="26" s="1"/>
  <c r="CL2" i="27" s="1"/>
  <c r="CL58" i="27" s="1"/>
  <c r="AR43" i="28"/>
  <c r="K43" i="28" s="1"/>
  <c r="J43" i="28" s="1"/>
  <c r="AO109" i="29"/>
  <c r="AO39" i="29"/>
  <c r="M39" i="29" s="1"/>
  <c r="L39" i="29" s="1"/>
  <c r="AW171" i="28"/>
  <c r="AW94" i="28"/>
  <c r="AW61" i="28"/>
  <c r="AW153" i="28"/>
  <c r="AW109" i="28"/>
  <c r="AW96" i="28"/>
  <c r="K96" i="28" s="1"/>
  <c r="J96" i="28" s="1"/>
  <c r="CL2" i="29" s="1"/>
  <c r="CL58" i="29" s="1"/>
  <c r="AW145" i="28"/>
  <c r="AW149" i="28"/>
  <c r="AW14" i="28"/>
  <c r="K14" i="28" s="1"/>
  <c r="J14" i="28" s="1"/>
  <c r="AR176" i="28"/>
  <c r="K176" i="28" s="1"/>
  <c r="J176" i="28" s="1"/>
  <c r="DY2" i="29" s="1"/>
  <c r="DY166" i="29" s="1"/>
  <c r="M166" i="29" s="1"/>
  <c r="L166" i="29" s="1"/>
  <c r="AO82" i="29"/>
  <c r="AO99" i="29"/>
  <c r="AN107" i="29"/>
  <c r="K130" i="26"/>
  <c r="J130" i="26" s="1"/>
  <c r="DG2" i="27" s="1"/>
  <c r="DG46" i="27" s="1"/>
  <c r="K151" i="26"/>
  <c r="J151" i="26" s="1"/>
  <c r="DN2" i="27" s="1"/>
  <c r="DN130" i="27" s="1"/>
  <c r="M130" i="27" s="1"/>
  <c r="L130" i="27" s="1"/>
  <c r="AN9" i="29"/>
  <c r="AN99" i="29"/>
  <c r="AK35" i="4"/>
  <c r="K35" i="4" s="1"/>
  <c r="J35" i="4" s="1"/>
  <c r="AW167" i="28"/>
  <c r="AW136" i="28"/>
  <c r="AW169" i="28"/>
  <c r="AW143" i="28"/>
  <c r="AW37" i="28"/>
  <c r="AW68" i="28"/>
  <c r="AW186" i="28"/>
  <c r="AW93" i="28"/>
  <c r="AR128" i="28"/>
  <c r="K128" i="28" s="1"/>
  <c r="J128" i="28" s="1"/>
  <c r="DE2" i="29" s="1"/>
  <c r="DE19" i="29" s="1"/>
  <c r="M19" i="29" s="1"/>
  <c r="A19" i="29" s="1"/>
  <c r="AO122" i="29"/>
  <c r="M122" i="29" s="1"/>
  <c r="L122" i="29" s="1"/>
  <c r="AO61" i="29"/>
  <c r="AN61" i="29"/>
  <c r="AN109" i="29"/>
  <c r="AR121" i="28"/>
  <c r="K121" i="28" s="1"/>
  <c r="J121" i="28" s="1"/>
  <c r="DA2" i="29" s="1"/>
  <c r="DA113" i="29" s="1"/>
  <c r="M113" i="29" s="1"/>
  <c r="AO79" i="29"/>
  <c r="AY107" i="6"/>
  <c r="AR122" i="28"/>
  <c r="K122" i="28" s="1"/>
  <c r="J122" i="28" s="1"/>
  <c r="DB2" i="29" s="1"/>
  <c r="DB91" i="29" s="1"/>
  <c r="M91" i="29" s="1"/>
  <c r="AO132" i="29"/>
  <c r="M132" i="29" s="1"/>
  <c r="L132" i="29" s="1"/>
  <c r="AO9" i="29"/>
  <c r="AO121" i="29"/>
  <c r="M121" i="29" s="1"/>
  <c r="L121" i="29" s="1"/>
  <c r="AR32" i="28"/>
  <c r="K32" i="28" s="1"/>
  <c r="J32" i="28" s="1"/>
  <c r="BX2" i="29" s="1"/>
  <c r="BX22" i="29" s="1"/>
  <c r="AO123" i="29"/>
  <c r="M123" i="29" s="1"/>
  <c r="L123" i="29" s="1"/>
  <c r="AO21" i="29"/>
  <c r="M21" i="29" s="1"/>
  <c r="L21" i="29" s="1"/>
  <c r="M13" i="27"/>
  <c r="L13" i="27" s="1"/>
  <c r="L89" i="29"/>
  <c r="A81" i="29"/>
  <c r="M15" i="29"/>
  <c r="A15" i="29" s="1"/>
  <c r="AR45" i="28"/>
  <c r="K45" i="28" s="1"/>
  <c r="J45" i="28" s="1"/>
  <c r="AR66" i="28"/>
  <c r="AO96" i="29"/>
  <c r="AO106" i="29"/>
  <c r="AO135" i="29"/>
  <c r="M135" i="29" s="1"/>
  <c r="A135" i="29" s="1"/>
  <c r="AO36" i="29"/>
  <c r="M36" i="29" s="1"/>
  <c r="L36" i="29" s="1"/>
  <c r="AN96" i="29"/>
  <c r="AN82" i="29"/>
  <c r="AR36" i="28"/>
  <c r="K36" i="28" s="1"/>
  <c r="J36" i="28" s="1"/>
  <c r="AR127" i="28"/>
  <c r="K127" i="28" s="1"/>
  <c r="J127" i="28" s="1"/>
  <c r="AO127" i="29"/>
  <c r="M127" i="29" s="1"/>
  <c r="L127" i="29" s="1"/>
  <c r="AO144" i="29"/>
  <c r="AO40" i="29"/>
  <c r="M40" i="29" s="1"/>
  <c r="L40" i="29" s="1"/>
  <c r="AO54" i="29"/>
  <c r="M54" i="29" s="1"/>
  <c r="L54" i="29" s="1"/>
  <c r="AN72" i="29"/>
  <c r="AN167" i="29"/>
  <c r="AR165" i="28"/>
  <c r="K165" i="28" s="1"/>
  <c r="J165" i="28" s="1"/>
  <c r="DT2" i="29" s="1"/>
  <c r="DT32" i="29" s="1"/>
  <c r="AO53" i="29"/>
  <c r="M53" i="29" s="1"/>
  <c r="L53" i="29" s="1"/>
  <c r="AO72" i="29"/>
  <c r="AO124" i="29"/>
  <c r="M124" i="29" s="1"/>
  <c r="L124" i="29" s="1"/>
  <c r="AO30" i="29"/>
  <c r="AN114" i="29"/>
  <c r="AN30" i="29"/>
  <c r="AR119" i="28"/>
  <c r="K119" i="28" s="1"/>
  <c r="J119" i="28" s="1"/>
  <c r="CZ2" i="29" s="1"/>
  <c r="CZ85" i="29" s="1"/>
  <c r="M85" i="29" s="1"/>
  <c r="AO65" i="29"/>
  <c r="AO129" i="29"/>
  <c r="M129" i="29" s="1"/>
  <c r="L129" i="29" s="1"/>
  <c r="AO38" i="29"/>
  <c r="M38" i="29" s="1"/>
  <c r="L38" i="29" s="1"/>
  <c r="AO52" i="29"/>
  <c r="AN52" i="29"/>
  <c r="M52" i="29" s="1"/>
  <c r="L52" i="29" s="1"/>
  <c r="AN79" i="29"/>
  <c r="AR120" i="28"/>
  <c r="K120" i="28" s="1"/>
  <c r="J120" i="28" s="1"/>
  <c r="AO167" i="29"/>
  <c r="AO45" i="29"/>
  <c r="AO32" i="29"/>
  <c r="AO141" i="29"/>
  <c r="M141" i="29" s="1"/>
  <c r="L141" i="29" s="1"/>
  <c r="AO66" i="29"/>
  <c r="AN71" i="29"/>
  <c r="K134" i="26"/>
  <c r="J134" i="26" s="1"/>
  <c r="K94" i="26"/>
  <c r="J94" i="26" s="1"/>
  <c r="M54" i="27"/>
  <c r="L54" i="27" s="1"/>
  <c r="M127" i="27"/>
  <c r="L127" i="27" s="1"/>
  <c r="AO90" i="29"/>
  <c r="AO70" i="29"/>
  <c r="AO33" i="29"/>
  <c r="M33" i="29" s="1"/>
  <c r="L33" i="29" s="1"/>
  <c r="AO56" i="29"/>
  <c r="AO126" i="29"/>
  <c r="AO11" i="29"/>
  <c r="AO37" i="29"/>
  <c r="M37" i="29" s="1"/>
  <c r="L37" i="29" s="1"/>
  <c r="AN111" i="29"/>
  <c r="AN92" i="29"/>
  <c r="AN120" i="29"/>
  <c r="K99" i="26"/>
  <c r="J99" i="26" s="1"/>
  <c r="M121" i="27"/>
  <c r="L121" i="27" s="1"/>
  <c r="M122" i="27"/>
  <c r="L122" i="27" s="1"/>
  <c r="AK36" i="4"/>
  <c r="K36" i="4" s="1"/>
  <c r="J36" i="4" s="1"/>
  <c r="AQ165" i="29"/>
  <c r="K62" i="26"/>
  <c r="J62" i="26" s="1"/>
  <c r="CC2" i="27" s="1"/>
  <c r="CC64" i="27" s="1"/>
  <c r="M74" i="27"/>
  <c r="L74" i="27" s="1"/>
  <c r="M82" i="27"/>
  <c r="L82" i="27" s="1"/>
  <c r="AL37" i="4"/>
  <c r="K37" i="4" s="1"/>
  <c r="J37" i="4" s="1"/>
  <c r="AO74" i="29"/>
  <c r="M74" i="29" s="1"/>
  <c r="L74" i="29" s="1"/>
  <c r="AO118" i="29"/>
  <c r="M118" i="29" s="1"/>
  <c r="L118" i="29" s="1"/>
  <c r="AO143" i="29"/>
  <c r="AO120" i="29"/>
  <c r="AO134" i="29"/>
  <c r="AO107" i="29"/>
  <c r="AO35" i="29"/>
  <c r="M35" i="29" s="1"/>
  <c r="L35" i="29" s="1"/>
  <c r="AO42" i="29"/>
  <c r="AN117" i="29"/>
  <c r="AN32" i="29"/>
  <c r="K169" i="26"/>
  <c r="J169" i="26" s="1"/>
  <c r="BX1" i="26" s="1"/>
  <c r="BX170" i="26" s="1"/>
  <c r="M13" i="29"/>
  <c r="L13" i="29" s="1"/>
  <c r="AO128" i="29"/>
  <c r="M128" i="29" s="1"/>
  <c r="L128" i="29" s="1"/>
  <c r="AO10" i="29"/>
  <c r="AO97" i="29"/>
  <c r="AO133" i="29"/>
  <c r="AO148" i="29"/>
  <c r="M148" i="29" s="1"/>
  <c r="L148" i="29" s="1"/>
  <c r="AO139" i="29"/>
  <c r="AN66" i="29"/>
  <c r="AN126" i="29"/>
  <c r="K37" i="26"/>
  <c r="J37" i="26" s="1"/>
  <c r="M36" i="27"/>
  <c r="L36" i="27" s="1"/>
  <c r="M53" i="27"/>
  <c r="L53" i="27" s="1"/>
  <c r="M79" i="27"/>
  <c r="L79" i="27" s="1"/>
  <c r="K187" i="28"/>
  <c r="J187" i="28" s="1"/>
  <c r="EG2" i="29" s="1"/>
  <c r="EG154" i="29" s="1"/>
  <c r="M154" i="29" s="1"/>
  <c r="L154" i="29" s="1"/>
  <c r="M157" i="29"/>
  <c r="A157" i="29" s="1"/>
  <c r="K189" i="28"/>
  <c r="J189" i="28" s="1"/>
  <c r="EI2" i="29" s="1"/>
  <c r="EI153" i="29" s="1"/>
  <c r="K181" i="26"/>
  <c r="J181" i="26" s="1"/>
  <c r="EA2" i="27" s="1"/>
  <c r="EA164" i="27" s="1"/>
  <c r="M164" i="27" s="1"/>
  <c r="M155" i="29"/>
  <c r="L155" i="29" s="1"/>
  <c r="M156" i="27"/>
  <c r="L156" i="27" s="1"/>
  <c r="M6" i="29"/>
  <c r="A6" i="29" s="1"/>
  <c r="M6" i="27"/>
  <c r="A6" i="27" s="1"/>
  <c r="M15" i="27"/>
  <c r="L15" i="27" s="1"/>
  <c r="K44" i="26"/>
  <c r="J44" i="26" s="1"/>
  <c r="BZ2" i="27" s="1"/>
  <c r="BZ117" i="27" s="1"/>
  <c r="K140" i="26"/>
  <c r="J140" i="26" s="1"/>
  <c r="DK2" i="27" s="1"/>
  <c r="DK167" i="27" s="1"/>
  <c r="K18" i="26"/>
  <c r="J18" i="26" s="1"/>
  <c r="BJ1" i="26" s="1"/>
  <c r="K152" i="26"/>
  <c r="J152" i="26" s="1"/>
  <c r="M118" i="27"/>
  <c r="L118" i="27" s="1"/>
  <c r="M21" i="27"/>
  <c r="L21" i="27" s="1"/>
  <c r="K86" i="26"/>
  <c r="J86" i="26" s="1"/>
  <c r="M30" i="27"/>
  <c r="L30" i="27" s="1"/>
  <c r="M141" i="27"/>
  <c r="L141" i="27" s="1"/>
  <c r="K65" i="26"/>
  <c r="J65" i="26" s="1"/>
  <c r="CD2" i="27" s="1"/>
  <c r="CD64" i="27" s="1"/>
  <c r="K144" i="26"/>
  <c r="J144" i="26" s="1"/>
  <c r="K8" i="26"/>
  <c r="J8" i="26" s="1"/>
  <c r="K59" i="26"/>
  <c r="J59" i="26" s="1"/>
  <c r="M128" i="27"/>
  <c r="L128" i="27" s="1"/>
  <c r="M96" i="27"/>
  <c r="L96" i="27" s="1"/>
  <c r="K68" i="26"/>
  <c r="J68" i="26" s="1"/>
  <c r="CF2" i="27" s="1"/>
  <c r="CF62" i="27" s="1"/>
  <c r="K132" i="26"/>
  <c r="J132" i="26" s="1"/>
  <c r="K143" i="26"/>
  <c r="J143" i="26" s="1"/>
  <c r="DM2" i="27" s="1"/>
  <c r="DM98" i="27" s="1"/>
  <c r="M98" i="27" s="1"/>
  <c r="L98" i="27" s="1"/>
  <c r="K156" i="26"/>
  <c r="J156" i="26" s="1"/>
  <c r="K4" i="26"/>
  <c r="J4" i="26" s="1"/>
  <c r="M37" i="27"/>
  <c r="L37" i="27" s="1"/>
  <c r="M135" i="27"/>
  <c r="A135" i="27" s="1"/>
  <c r="M52" i="27"/>
  <c r="L52" i="27" s="1"/>
  <c r="M124" i="27"/>
  <c r="L124" i="27" s="1"/>
  <c r="K89" i="26"/>
  <c r="J89" i="26" s="1"/>
  <c r="K188" i="26"/>
  <c r="J188" i="26" s="1"/>
  <c r="EH2" i="27" s="1"/>
  <c r="EH153" i="27" s="1"/>
  <c r="M155" i="27"/>
  <c r="K178" i="28"/>
  <c r="J178" i="28" s="1"/>
  <c r="K185" i="28"/>
  <c r="J185" i="28" s="1"/>
  <c r="EE2" i="29" s="1"/>
  <c r="EE152" i="29" s="1"/>
  <c r="M152" i="29" s="1"/>
  <c r="M163" i="29"/>
  <c r="K189" i="26"/>
  <c r="J189" i="26" s="1"/>
  <c r="EI2" i="27" s="1"/>
  <c r="EI153" i="27" s="1"/>
  <c r="M162" i="29"/>
  <c r="K187" i="26"/>
  <c r="J187" i="26" s="1"/>
  <c r="EG2" i="27" s="1"/>
  <c r="EG154" i="27" s="1"/>
  <c r="M154" i="27" s="1"/>
  <c r="M157" i="27"/>
  <c r="K186" i="26"/>
  <c r="J186" i="26" s="1"/>
  <c r="EF2" i="27" s="1"/>
  <c r="EF151" i="27" s="1"/>
  <c r="M151" i="27" s="1"/>
  <c r="L151" i="27" s="1"/>
  <c r="K188" i="28"/>
  <c r="J188" i="28" s="1"/>
  <c r="EH2" i="29" s="1"/>
  <c r="EH153" i="29" s="1"/>
  <c r="K178" i="26"/>
  <c r="J178" i="26" s="1"/>
  <c r="M156" i="29"/>
  <c r="M163" i="27"/>
  <c r="K184" i="26"/>
  <c r="J184" i="26" s="1"/>
  <c r="ED2" i="27" s="1"/>
  <c r="ED150" i="27" s="1"/>
  <c r="M150" i="27" s="1"/>
  <c r="A150" i="27" s="1"/>
  <c r="K185" i="26"/>
  <c r="J185" i="26" s="1"/>
  <c r="EE2" i="27" s="1"/>
  <c r="EE152" i="27" s="1"/>
  <c r="M152" i="27" s="1"/>
  <c r="K181" i="28"/>
  <c r="J181" i="28" s="1"/>
  <c r="EA2" i="29" s="1"/>
  <c r="M162" i="27"/>
  <c r="L14" i="29"/>
  <c r="A14" i="29"/>
  <c r="L14" i="27"/>
  <c r="A14" i="27"/>
  <c r="A16" i="29"/>
  <c r="L16" i="29"/>
  <c r="A16" i="27"/>
  <c r="A8" i="27"/>
  <c r="L8" i="27"/>
  <c r="CZ85" i="27"/>
  <c r="M85" i="27" s="1"/>
  <c r="CZ84" i="27"/>
  <c r="M84" i="27" s="1"/>
  <c r="CZ83" i="27"/>
  <c r="K6" i="26"/>
  <c r="J6" i="26" s="1"/>
  <c r="L89" i="27"/>
  <c r="A89" i="27"/>
  <c r="A8" i="29"/>
  <c r="L8" i="29"/>
  <c r="M33" i="27"/>
  <c r="L33" i="27" s="1"/>
  <c r="M148" i="27"/>
  <c r="L148" i="27" s="1"/>
  <c r="BX116" i="27"/>
  <c r="BX22" i="27"/>
  <c r="BX4" i="27"/>
  <c r="A81" i="27"/>
  <c r="L81" i="27"/>
  <c r="K137" i="26"/>
  <c r="J137" i="26" s="1"/>
  <c r="DI2" i="27" s="1"/>
  <c r="K154" i="26"/>
  <c r="J154" i="26" s="1"/>
  <c r="K7" i="26"/>
  <c r="J7" i="26" s="1"/>
  <c r="BL2" i="27" s="1"/>
  <c r="K70" i="26"/>
  <c r="J70" i="26" s="1"/>
  <c r="K112" i="26"/>
  <c r="J112" i="26" s="1"/>
  <c r="K69" i="26"/>
  <c r="J69" i="26" s="1"/>
  <c r="CG2" i="27" s="1"/>
  <c r="CG65" i="27" s="1"/>
  <c r="M65" i="27" s="1"/>
  <c r="L65" i="27" s="1"/>
  <c r="M129" i="27"/>
  <c r="L129" i="27" s="1"/>
  <c r="DU2" i="27"/>
  <c r="DU31" i="27" s="1"/>
  <c r="DT2" i="27"/>
  <c r="DT32" i="27" s="1"/>
  <c r="K90" i="26"/>
  <c r="J90" i="26" s="1"/>
  <c r="CJ2" i="27" s="1"/>
  <c r="CJ34" i="27" s="1"/>
  <c r="M99" i="27"/>
  <c r="L99" i="27" s="1"/>
  <c r="M38" i="27"/>
  <c r="L38" i="27" s="1"/>
  <c r="K100" i="26"/>
  <c r="J100" i="26" s="1"/>
  <c r="K136" i="26"/>
  <c r="J136" i="26" s="1"/>
  <c r="DH2" i="27" s="1"/>
  <c r="DH125" i="27" s="1"/>
  <c r="M125" i="27" s="1"/>
  <c r="L125" i="27" s="1"/>
  <c r="K14" i="26"/>
  <c r="J14" i="26" s="1"/>
  <c r="K46" i="26"/>
  <c r="J46" i="26" s="1"/>
  <c r="K123" i="26"/>
  <c r="J123" i="26" s="1"/>
  <c r="DC2" i="27" s="1"/>
  <c r="DC29" i="27" s="1"/>
  <c r="M29" i="27" s="1"/>
  <c r="L29" i="27" s="1"/>
  <c r="K13" i="26"/>
  <c r="J13" i="26" s="1"/>
  <c r="K23" i="26"/>
  <c r="J23" i="26" s="1"/>
  <c r="M140" i="27"/>
  <c r="L140" i="27" s="1"/>
  <c r="M39" i="27"/>
  <c r="L39" i="27" s="1"/>
  <c r="DB67" i="27"/>
  <c r="M67" i="27" s="1"/>
  <c r="L67" i="27" s="1"/>
  <c r="DB91" i="27"/>
  <c r="M91" i="27" s="1"/>
  <c r="L19" i="27"/>
  <c r="A19" i="27"/>
  <c r="L93" i="27"/>
  <c r="A93" i="27"/>
  <c r="K158" i="26"/>
  <c r="J158" i="26" s="1"/>
  <c r="K157" i="26"/>
  <c r="J157" i="26" s="1"/>
  <c r="K149" i="26"/>
  <c r="J149" i="26" s="1"/>
  <c r="K145" i="26"/>
  <c r="J145" i="26" s="1"/>
  <c r="CY78" i="27"/>
  <c r="M78" i="27" s="1"/>
  <c r="L78" i="27" s="1"/>
  <c r="CY75" i="27"/>
  <c r="M75" i="27" s="1"/>
  <c r="L75" i="27" s="1"/>
  <c r="CY77" i="27"/>
  <c r="M77" i="27" s="1"/>
  <c r="L77" i="27" s="1"/>
  <c r="CY76" i="27"/>
  <c r="M76" i="27" s="1"/>
  <c r="L76" i="27" s="1"/>
  <c r="M7" i="27"/>
  <c r="M66" i="27"/>
  <c r="L66" i="27" s="1"/>
  <c r="K155" i="26"/>
  <c r="J155" i="26" s="1"/>
  <c r="K150" i="26"/>
  <c r="J150" i="26" s="1"/>
  <c r="K98" i="26"/>
  <c r="J98" i="26" s="1"/>
  <c r="CN2" i="27" s="1"/>
  <c r="K87" i="26"/>
  <c r="J87" i="26" s="1"/>
  <c r="A112" i="29"/>
  <c r="L112" i="29"/>
  <c r="L93" i="29"/>
  <c r="A93" i="29"/>
  <c r="K31" i="26"/>
  <c r="J31" i="26" s="1"/>
  <c r="K61" i="26"/>
  <c r="J61" i="26" s="1"/>
  <c r="K146" i="26"/>
  <c r="J146" i="26" s="1"/>
  <c r="K139" i="26"/>
  <c r="J139" i="26" s="1"/>
  <c r="DJ2" i="27" s="1"/>
  <c r="DJ102" i="27" s="1"/>
  <c r="M102" i="27" s="1"/>
  <c r="L102" i="27" s="1"/>
  <c r="K147" i="26"/>
  <c r="J147" i="26" s="1"/>
  <c r="K142" i="26"/>
  <c r="J142" i="26" s="1"/>
  <c r="DL2" i="27" s="1"/>
  <c r="DA62" i="27"/>
  <c r="DA63" i="27"/>
  <c r="DA70" i="27"/>
  <c r="M70" i="27" s="1"/>
  <c r="L70" i="27" s="1"/>
  <c r="DA113" i="27"/>
  <c r="M113" i="27" s="1"/>
  <c r="DA71" i="27"/>
  <c r="M71" i="27" s="1"/>
  <c r="L71" i="27" s="1"/>
  <c r="M123" i="27"/>
  <c r="L123" i="27" s="1"/>
  <c r="K64" i="26"/>
  <c r="J64" i="26" s="1"/>
  <c r="K168" i="26"/>
  <c r="J168" i="26" s="1"/>
  <c r="M61" i="27"/>
  <c r="L61" i="27" s="1"/>
  <c r="K97" i="26"/>
  <c r="J97" i="26" s="1"/>
  <c r="CM2" i="27" s="1"/>
  <c r="K126" i="26"/>
  <c r="J126" i="26" s="1"/>
  <c r="DD2" i="27" s="1"/>
  <c r="K141" i="26"/>
  <c r="J141" i="26" s="1"/>
  <c r="K148" i="26"/>
  <c r="J148" i="26" s="1"/>
  <c r="K153" i="26"/>
  <c r="J153" i="26" s="1"/>
  <c r="K164" i="26"/>
  <c r="J164" i="26" s="1"/>
  <c r="K67" i="26"/>
  <c r="J67" i="26" s="1"/>
  <c r="CE2" i="27" s="1"/>
  <c r="DY166" i="27"/>
  <c r="M166" i="27" s="1"/>
  <c r="L166" i="27" s="1"/>
  <c r="DY111" i="27"/>
  <c r="DY165" i="27"/>
  <c r="M165" i="27" s="1"/>
  <c r="L165" i="27" s="1"/>
  <c r="K167" i="26"/>
  <c r="J167" i="26" s="1"/>
  <c r="M7" i="29"/>
  <c r="A112" i="27"/>
  <c r="L112" i="27"/>
  <c r="K86" i="28"/>
  <c r="J86" i="28" s="1"/>
  <c r="K130" i="28"/>
  <c r="J130" i="28" s="1"/>
  <c r="DG2" i="29" s="1"/>
  <c r="DG46" i="29" s="1"/>
  <c r="K134" i="28"/>
  <c r="J134" i="28" s="1"/>
  <c r="BF2" i="29"/>
  <c r="BF2" i="27"/>
  <c r="L29" i="10"/>
  <c r="K112" i="6"/>
  <c r="K184" i="6"/>
  <c r="J184" i="6" s="1"/>
  <c r="ED2" i="10" s="1"/>
  <c r="ED150" i="10" s="1"/>
  <c r="M150" i="10" s="1"/>
  <c r="K186" i="6"/>
  <c r="K178" i="6"/>
  <c r="M157" i="10"/>
  <c r="L157" i="10" s="1"/>
  <c r="M156" i="10"/>
  <c r="L156" i="10" s="1"/>
  <c r="M163" i="10"/>
  <c r="L163" i="10" s="1"/>
  <c r="K187" i="6"/>
  <c r="K185" i="6"/>
  <c r="K189" i="6"/>
  <c r="K188" i="6"/>
  <c r="K181" i="6"/>
  <c r="J110" i="6"/>
  <c r="J111" i="6"/>
  <c r="M66" i="10"/>
  <c r="L66" i="10" s="1"/>
  <c r="K33" i="4"/>
  <c r="J33" i="4" s="1"/>
  <c r="M128" i="10"/>
  <c r="L128" i="10" s="1"/>
  <c r="M132" i="10"/>
  <c r="L132" i="10" s="1"/>
  <c r="M129" i="10"/>
  <c r="M122" i="10"/>
  <c r="L122" i="10" s="1"/>
  <c r="M123" i="10"/>
  <c r="M118" i="10"/>
  <c r="L118" i="10" s="1"/>
  <c r="M96" i="10"/>
  <c r="L96" i="10" s="1"/>
  <c r="M74" i="10"/>
  <c r="L74" i="10" s="1"/>
  <c r="M61" i="10"/>
  <c r="L61" i="10" s="1"/>
  <c r="M52" i="10"/>
  <c r="L52" i="10" s="1"/>
  <c r="M16" i="10"/>
  <c r="L16" i="10" s="1"/>
  <c r="M53" i="10"/>
  <c r="L53" i="10" s="1"/>
  <c r="M40" i="10"/>
  <c r="L40" i="10" s="1"/>
  <c r="M39" i="10"/>
  <c r="L39" i="10" s="1"/>
  <c r="M38" i="10"/>
  <c r="M37" i="10"/>
  <c r="M36" i="10"/>
  <c r="L36" i="10" s="1"/>
  <c r="M21" i="10"/>
  <c r="L21" i="10" s="1"/>
  <c r="M30" i="10"/>
  <c r="L30" i="10" s="1"/>
  <c r="M7" i="10"/>
  <c r="L7" i="10" s="1"/>
  <c r="J45" i="6"/>
  <c r="K164" i="6"/>
  <c r="J164" i="6" s="1"/>
  <c r="K144" i="6"/>
  <c r="K146" i="6"/>
  <c r="J146" i="6" s="1"/>
  <c r="K141" i="6"/>
  <c r="K155" i="6"/>
  <c r="J155" i="6" s="1"/>
  <c r="K145" i="6"/>
  <c r="J145" i="6" s="1"/>
  <c r="K157" i="6"/>
  <c r="J157" i="6" s="1"/>
  <c r="K148" i="6"/>
  <c r="J148" i="6" s="1"/>
  <c r="K121" i="6"/>
  <c r="J121" i="6" s="1"/>
  <c r="DA2" i="10" s="1"/>
  <c r="DA113" i="10" s="1"/>
  <c r="K119" i="6"/>
  <c r="J119" i="6" s="1"/>
  <c r="CZ2" i="10" s="1"/>
  <c r="K120" i="6"/>
  <c r="J120" i="6" s="1"/>
  <c r="K70" i="6"/>
  <c r="BF2" i="10"/>
  <c r="DY2" i="10"/>
  <c r="DE2" i="10"/>
  <c r="DE19" i="10" s="1"/>
  <c r="BX2" i="10"/>
  <c r="DU2" i="10"/>
  <c r="DU31" i="10" s="1"/>
  <c r="DB2" i="10"/>
  <c r="K137" i="6"/>
  <c r="K126" i="6"/>
  <c r="K64" i="6"/>
  <c r="K65" i="6"/>
  <c r="K90" i="6"/>
  <c r="K4" i="6"/>
  <c r="K6" i="6"/>
  <c r="J6" i="6" s="1"/>
  <c r="K151" i="6"/>
  <c r="K59" i="6"/>
  <c r="K140" i="6"/>
  <c r="K87" i="6"/>
  <c r="K37" i="6"/>
  <c r="K94" i="6"/>
  <c r="K149" i="6"/>
  <c r="J149" i="6" s="1"/>
  <c r="K86" i="6"/>
  <c r="K62" i="6"/>
  <c r="J62" i="6" s="1"/>
  <c r="CC2" i="10" s="1"/>
  <c r="CC64" i="10" s="1"/>
  <c r="K98" i="6"/>
  <c r="K143" i="6"/>
  <c r="J143" i="6" s="1"/>
  <c r="DM2" i="10" s="1"/>
  <c r="DM98" i="10" s="1"/>
  <c r="M98" i="10" s="1"/>
  <c r="K147" i="6"/>
  <c r="J147" i="6" s="1"/>
  <c r="K31" i="6"/>
  <c r="K67" i="6"/>
  <c r="K158" i="6"/>
  <c r="J158" i="6" s="1"/>
  <c r="DO2" i="10" s="1"/>
  <c r="DO48" i="10" s="1"/>
  <c r="K61" i="6"/>
  <c r="J61" i="6" s="1"/>
  <c r="K152" i="6"/>
  <c r="J152" i="6" s="1"/>
  <c r="K156" i="6"/>
  <c r="J156" i="6" s="1"/>
  <c r="K153" i="6"/>
  <c r="J153" i="6" s="1"/>
  <c r="K139" i="6"/>
  <c r="K154" i="6"/>
  <c r="J154" i="6" s="1"/>
  <c r="K44" i="6"/>
  <c r="K96" i="6"/>
  <c r="K100" i="6"/>
  <c r="K97" i="6"/>
  <c r="K46" i="6"/>
  <c r="K136" i="6"/>
  <c r="K99" i="6"/>
  <c r="K68" i="6"/>
  <c r="K89" i="6"/>
  <c r="K130" i="6"/>
  <c r="K169" i="6"/>
  <c r="K14" i="6"/>
  <c r="J14" i="6" s="1"/>
  <c r="K135" i="6"/>
  <c r="K132" i="6"/>
  <c r="K167" i="6"/>
  <c r="K69" i="6"/>
  <c r="K150" i="6"/>
  <c r="J150" i="6" s="1"/>
  <c r="K133" i="6"/>
  <c r="K134" i="6"/>
  <c r="K168" i="6"/>
  <c r="K7" i="6"/>
  <c r="K18" i="6"/>
  <c r="K13" i="6"/>
  <c r="K23" i="6"/>
  <c r="J10" i="6"/>
  <c r="J117" i="6"/>
  <c r="J11" i="6"/>
  <c r="J129" i="6"/>
  <c r="DF2" i="10" s="1"/>
  <c r="J9" i="6"/>
  <c r="K90" i="28" l="1"/>
  <c r="J90" i="28" s="1"/>
  <c r="CJ2" i="29" s="1"/>
  <c r="CJ34" i="29" s="1"/>
  <c r="K61" i="28"/>
  <c r="J61" i="28" s="1"/>
  <c r="K68" i="28"/>
  <c r="J68" i="28" s="1"/>
  <c r="CF2" i="29" s="1"/>
  <c r="CF62" i="29" s="1"/>
  <c r="K144" i="28"/>
  <c r="J144" i="28" s="1"/>
  <c r="K37" i="28"/>
  <c r="J37" i="28" s="1"/>
  <c r="K140" i="28"/>
  <c r="J140" i="28" s="1"/>
  <c r="DK2" i="29" s="1"/>
  <c r="DK101" i="29" s="1"/>
  <c r="K70" i="28"/>
  <c r="J70" i="28" s="1"/>
  <c r="CH2" i="29" s="1"/>
  <c r="K143" i="28"/>
  <c r="J143" i="28" s="1"/>
  <c r="DM2" i="29" s="1"/>
  <c r="DM98" i="29" s="1"/>
  <c r="M98" i="29" s="1"/>
  <c r="L98" i="29" s="1"/>
  <c r="K151" i="28"/>
  <c r="J151" i="28" s="1"/>
  <c r="DN2" i="29" s="1"/>
  <c r="DN131" i="29" s="1"/>
  <c r="M131" i="29" s="1"/>
  <c r="L131" i="29" s="1"/>
  <c r="K146" i="28"/>
  <c r="J146" i="28" s="1"/>
  <c r="K168" i="28"/>
  <c r="J168" i="28" s="1"/>
  <c r="K157" i="28"/>
  <c r="J157" i="28" s="1"/>
  <c r="K153" i="28"/>
  <c r="J153" i="28" s="1"/>
  <c r="K18" i="28"/>
  <c r="J18" i="28" s="1"/>
  <c r="BN2" i="29" s="1"/>
  <c r="BN51" i="29" s="1"/>
  <c r="K6" i="28"/>
  <c r="J6" i="28" s="1"/>
  <c r="BK2" i="29" s="1"/>
  <c r="BK41" i="29" s="1"/>
  <c r="K94" i="28"/>
  <c r="J94" i="28" s="1"/>
  <c r="K156" i="28"/>
  <c r="J156" i="28" s="1"/>
  <c r="K139" i="28"/>
  <c r="J139" i="28" s="1"/>
  <c r="DJ2" i="29" s="1"/>
  <c r="DJ102" i="29" s="1"/>
  <c r="M102" i="29" s="1"/>
  <c r="L102" i="29" s="1"/>
  <c r="K62" i="28"/>
  <c r="J62" i="28" s="1"/>
  <c r="CC2" i="29" s="1"/>
  <c r="CC64" i="29" s="1"/>
  <c r="M64" i="29" s="1"/>
  <c r="L64" i="29" s="1"/>
  <c r="K98" i="28"/>
  <c r="J98" i="28" s="1"/>
  <c r="CN2" i="29" s="1"/>
  <c r="CN55" i="29" s="1"/>
  <c r="K147" i="28"/>
  <c r="J147" i="28" s="1"/>
  <c r="K152" i="28"/>
  <c r="J152" i="28" s="1"/>
  <c r="K112" i="28"/>
  <c r="J112" i="28" s="1"/>
  <c r="BU1" i="28" s="1"/>
  <c r="K123" i="28"/>
  <c r="J123" i="28" s="1"/>
  <c r="DC2" i="29" s="1"/>
  <c r="DC29" i="29" s="1"/>
  <c r="M29" i="29" s="1"/>
  <c r="L29" i="29" s="1"/>
  <c r="K136" i="28"/>
  <c r="J136" i="28" s="1"/>
  <c r="DH2" i="29" s="1"/>
  <c r="DH125" i="29" s="1"/>
  <c r="M125" i="29" s="1"/>
  <c r="L125" i="29" s="1"/>
  <c r="K13" i="28"/>
  <c r="J13" i="28" s="1"/>
  <c r="K12" i="28" s="1"/>
  <c r="J12" i="28" s="1"/>
  <c r="K132" i="28"/>
  <c r="J132" i="28" s="1"/>
  <c r="K131" i="28" s="1"/>
  <c r="J131" i="28" s="1"/>
  <c r="K141" i="28"/>
  <c r="J141" i="28" s="1"/>
  <c r="K186" i="28"/>
  <c r="J186" i="28" s="1"/>
  <c r="EF2" i="29" s="1"/>
  <c r="EF151" i="29" s="1"/>
  <c r="M151" i="29" s="1"/>
  <c r="L151" i="29" s="1"/>
  <c r="K23" i="28"/>
  <c r="J23" i="28" s="1"/>
  <c r="BR2" i="29" s="1"/>
  <c r="BR51" i="29" s="1"/>
  <c r="M51" i="29" s="1"/>
  <c r="L51" i="29" s="1"/>
  <c r="K59" i="28"/>
  <c r="J59" i="28" s="1"/>
  <c r="K100" i="28"/>
  <c r="J100" i="28" s="1"/>
  <c r="CO2" i="29" s="1"/>
  <c r="CO167" i="29" s="1"/>
  <c r="CY78" i="29"/>
  <c r="M78" i="29" s="1"/>
  <c r="L78" i="29" s="1"/>
  <c r="DA70" i="29"/>
  <c r="M70" i="29" s="1"/>
  <c r="L70" i="29" s="1"/>
  <c r="DA62" i="29"/>
  <c r="DA71" i="29"/>
  <c r="M71" i="29" s="1"/>
  <c r="L71" i="29" s="1"/>
  <c r="K154" i="28"/>
  <c r="J154" i="28" s="1"/>
  <c r="DA63" i="29"/>
  <c r="CY76" i="29"/>
  <c r="M76" i="29" s="1"/>
  <c r="L76" i="29" s="1"/>
  <c r="CY77" i="29"/>
  <c r="M77" i="29" s="1"/>
  <c r="L77" i="29" s="1"/>
  <c r="K7" i="28"/>
  <c r="J7" i="28" s="1"/>
  <c r="BL2" i="29" s="1"/>
  <c r="BL42" i="29" s="1"/>
  <c r="K97" i="28"/>
  <c r="J97" i="28" s="1"/>
  <c r="CM2" i="29" s="1"/>
  <c r="CM60" i="29" s="1"/>
  <c r="K164" i="28"/>
  <c r="J164" i="28" s="1"/>
  <c r="K163" i="28" s="1"/>
  <c r="J163" i="28" s="1"/>
  <c r="K149" i="28"/>
  <c r="J149" i="28" s="1"/>
  <c r="K31" i="28"/>
  <c r="J31" i="28" s="1"/>
  <c r="BL1" i="28" s="1"/>
  <c r="K46" i="28"/>
  <c r="J46" i="28" s="1"/>
  <c r="CA2" i="29" s="1"/>
  <c r="K8" i="28"/>
  <c r="J8" i="28" s="1"/>
  <c r="K148" i="28"/>
  <c r="J148" i="28" s="1"/>
  <c r="K145" i="28"/>
  <c r="J145" i="28" s="1"/>
  <c r="DK101" i="27"/>
  <c r="K167" i="28"/>
  <c r="J167" i="28" s="1"/>
  <c r="K169" i="28"/>
  <c r="J169" i="28" s="1"/>
  <c r="DW2" i="29" s="1"/>
  <c r="M66" i="29"/>
  <c r="L66" i="29" s="1"/>
  <c r="M79" i="29"/>
  <c r="L79" i="29" s="1"/>
  <c r="M73" i="29"/>
  <c r="L73" i="29" s="1"/>
  <c r="DY165" i="29"/>
  <c r="M165" i="29" s="1"/>
  <c r="L165" i="29" s="1"/>
  <c r="BX4" i="29"/>
  <c r="DN131" i="27"/>
  <c r="M131" i="27" s="1"/>
  <c r="L131" i="27" s="1"/>
  <c r="M96" i="29"/>
  <c r="L96" i="29" s="1"/>
  <c r="K131" i="26"/>
  <c r="J131" i="26" s="1"/>
  <c r="M64" i="27"/>
  <c r="L64" i="27" s="1"/>
  <c r="BN2" i="27"/>
  <c r="BN51" i="27" s="1"/>
  <c r="K60" i="26"/>
  <c r="J60" i="26" s="1"/>
  <c r="L157" i="29"/>
  <c r="M143" i="29"/>
  <c r="L143" i="29" s="1"/>
  <c r="M30" i="29"/>
  <c r="L30" i="29" s="1"/>
  <c r="M99" i="29"/>
  <c r="L99" i="29" s="1"/>
  <c r="DW2" i="27"/>
  <c r="DW109" i="27" s="1"/>
  <c r="M61" i="29"/>
  <c r="L61" i="29" s="1"/>
  <c r="L15" i="29"/>
  <c r="BX116" i="29"/>
  <c r="DU2" i="29"/>
  <c r="DU31" i="29" s="1"/>
  <c r="M65" i="29"/>
  <c r="L65" i="29" s="1"/>
  <c r="BZ116" i="27"/>
  <c r="DB67" i="29"/>
  <c r="M67" i="29" s="1"/>
  <c r="L67" i="29" s="1"/>
  <c r="L19" i="29"/>
  <c r="BZ115" i="27"/>
  <c r="M115" i="27" s="1"/>
  <c r="L115" i="27" s="1"/>
  <c r="K63" i="26"/>
  <c r="J63" i="26" s="1"/>
  <c r="M82" i="29"/>
  <c r="L82" i="29" s="1"/>
  <c r="DY111" i="29"/>
  <c r="M153" i="29"/>
  <c r="A153" i="29" s="1"/>
  <c r="A154" i="29"/>
  <c r="A15" i="27"/>
  <c r="L6" i="27"/>
  <c r="CZ84" i="29"/>
  <c r="M84" i="29" s="1"/>
  <c r="A84" i="29" s="1"/>
  <c r="CZ83" i="29"/>
  <c r="K12" i="26"/>
  <c r="J12" i="26" s="1"/>
  <c r="L6" i="29"/>
  <c r="EA161" i="27"/>
  <c r="M161" i="27" s="1"/>
  <c r="L161" i="27" s="1"/>
  <c r="EA159" i="27"/>
  <c r="M159" i="27" s="1"/>
  <c r="L159" i="27" s="1"/>
  <c r="EA160" i="27"/>
  <c r="M160" i="27" s="1"/>
  <c r="L160" i="27" s="1"/>
  <c r="A155" i="29"/>
  <c r="A156" i="27"/>
  <c r="CF63" i="27"/>
  <c r="CF167" i="27"/>
  <c r="L135" i="27"/>
  <c r="CF72" i="27"/>
  <c r="L162" i="27"/>
  <c r="A162" i="27"/>
  <c r="EA161" i="29"/>
  <c r="M161" i="29" s="1"/>
  <c r="EA159" i="29"/>
  <c r="M159" i="29" s="1"/>
  <c r="EA164" i="29"/>
  <c r="M164" i="29" s="1"/>
  <c r="EA160" i="29"/>
  <c r="M160" i="29" s="1"/>
  <c r="A156" i="29"/>
  <c r="L156" i="29"/>
  <c r="L152" i="29"/>
  <c r="A152" i="29"/>
  <c r="L150" i="27"/>
  <c r="L163" i="27"/>
  <c r="A163" i="27"/>
  <c r="L163" i="29"/>
  <c r="A163" i="29"/>
  <c r="BZ1" i="26"/>
  <c r="DZ2" i="27"/>
  <c r="DZ147" i="27" s="1"/>
  <c r="M147" i="27" s="1"/>
  <c r="L164" i="27"/>
  <c r="A164" i="27"/>
  <c r="DZ2" i="29"/>
  <c r="DZ147" i="29" s="1"/>
  <c r="M147" i="29" s="1"/>
  <c r="BZ1" i="28"/>
  <c r="L153" i="29"/>
  <c r="L152" i="27"/>
  <c r="A152" i="27"/>
  <c r="L154" i="27"/>
  <c r="A154" i="27"/>
  <c r="M153" i="27"/>
  <c r="L155" i="27"/>
  <c r="A155" i="27"/>
  <c r="L162" i="29"/>
  <c r="A162" i="29"/>
  <c r="L157" i="27"/>
  <c r="A157" i="27"/>
  <c r="CS2" i="29"/>
  <c r="CS2" i="27"/>
  <c r="L7" i="29"/>
  <c r="A7" i="29"/>
  <c r="DR2" i="27"/>
  <c r="DR32" i="27" s="1"/>
  <c r="M32" i="27" s="1"/>
  <c r="L32" i="27" s="1"/>
  <c r="K163" i="26"/>
  <c r="J163" i="26" s="1"/>
  <c r="DS2" i="27"/>
  <c r="DS31" i="27" s="1"/>
  <c r="M31" i="27" s="1"/>
  <c r="BW1" i="26"/>
  <c r="BW170" i="26" s="1"/>
  <c r="K170" i="26" s="1"/>
  <c r="J170" i="26" s="1"/>
  <c r="DV2" i="27"/>
  <c r="DL48" i="27"/>
  <c r="DL97" i="27"/>
  <c r="M97" i="27" s="1"/>
  <c r="L97" i="27" s="1"/>
  <c r="CH2" i="27"/>
  <c r="BP1" i="26"/>
  <c r="BL41" i="27"/>
  <c r="BL42" i="27"/>
  <c r="L84" i="27"/>
  <c r="A84" i="27"/>
  <c r="L7" i="27"/>
  <c r="A7" i="27"/>
  <c r="BV1" i="26"/>
  <c r="DO2" i="27"/>
  <c r="DO48" i="27" s="1"/>
  <c r="BN1" i="26"/>
  <c r="CA2" i="27"/>
  <c r="BK2" i="27"/>
  <c r="K5" i="26"/>
  <c r="J5" i="26" s="1"/>
  <c r="L85" i="27"/>
  <c r="A85" i="27"/>
  <c r="CN57" i="27"/>
  <c r="CN55" i="27"/>
  <c r="A91" i="27"/>
  <c r="L91" i="27"/>
  <c r="BI1" i="26"/>
  <c r="BM2" i="27"/>
  <c r="BM45" i="27" s="1"/>
  <c r="M45" i="27" s="1"/>
  <c r="L45" i="27" s="1"/>
  <c r="A113" i="27"/>
  <c r="L113" i="27"/>
  <c r="DI158" i="27"/>
  <c r="M158" i="27" s="1"/>
  <c r="L158" i="27" s="1"/>
  <c r="DI142" i="27"/>
  <c r="M142" i="27" s="1"/>
  <c r="L142" i="27" s="1"/>
  <c r="DI144" i="27"/>
  <c r="M144" i="27" s="1"/>
  <c r="L144" i="27" s="1"/>
  <c r="DI143" i="27"/>
  <c r="M143" i="27" s="1"/>
  <c r="L143" i="27" s="1"/>
  <c r="DD20" i="27"/>
  <c r="M20" i="27" s="1"/>
  <c r="L20" i="27" s="1"/>
  <c r="DD10" i="27"/>
  <c r="DD27" i="27"/>
  <c r="M27" i="27" s="1"/>
  <c r="L27" i="27" s="1"/>
  <c r="DD23" i="27"/>
  <c r="M23" i="27" s="1"/>
  <c r="L23" i="27" s="1"/>
  <c r="DD25" i="27"/>
  <c r="M25" i="27" s="1"/>
  <c r="L25" i="27" s="1"/>
  <c r="DD28" i="27"/>
  <c r="M28" i="27" s="1"/>
  <c r="L28" i="27" s="1"/>
  <c r="DD22" i="27"/>
  <c r="DD26" i="27"/>
  <c r="M26" i="27" s="1"/>
  <c r="L26" i="27" s="1"/>
  <c r="CM58" i="27"/>
  <c r="M58" i="27" s="1"/>
  <c r="L58" i="27" s="1"/>
  <c r="CM60" i="27"/>
  <c r="CM59" i="27"/>
  <c r="M59" i="27" s="1"/>
  <c r="L59" i="27" s="1"/>
  <c r="CM56" i="27"/>
  <c r="M56" i="27" s="1"/>
  <c r="L56" i="27" s="1"/>
  <c r="CM55" i="27"/>
  <c r="BW2" i="27"/>
  <c r="BL1" i="26"/>
  <c r="BS1" i="26"/>
  <c r="CO2" i="27"/>
  <c r="CO167" i="27" s="1"/>
  <c r="BJ22" i="26"/>
  <c r="K22" i="26" s="1"/>
  <c r="J22" i="26" s="1"/>
  <c r="BQ2" i="27" s="1"/>
  <c r="BJ20" i="26"/>
  <c r="K20" i="26" s="1"/>
  <c r="J20" i="26" s="1"/>
  <c r="BJ21" i="26"/>
  <c r="K21" i="26" s="1"/>
  <c r="J21" i="26" s="1"/>
  <c r="BP2" i="27" s="1"/>
  <c r="BP60" i="27" s="1"/>
  <c r="CE62" i="27"/>
  <c r="M62" i="27" s="1"/>
  <c r="L62" i="27" s="1"/>
  <c r="CE167" i="27"/>
  <c r="CE72" i="27"/>
  <c r="CE63" i="27"/>
  <c r="BK1" i="26"/>
  <c r="BR2" i="27"/>
  <c r="BR51" i="27" s="1"/>
  <c r="BU1" i="26"/>
  <c r="CV2" i="27"/>
  <c r="DK167" i="29"/>
  <c r="A150" i="29"/>
  <c r="CF63" i="29"/>
  <c r="L135" i="29"/>
  <c r="CF167" i="29"/>
  <c r="CF72" i="29"/>
  <c r="DD26" i="29"/>
  <c r="M26" i="29" s="1"/>
  <c r="L26" i="29" s="1"/>
  <c r="DD10" i="29"/>
  <c r="DD28" i="29"/>
  <c r="M28" i="29" s="1"/>
  <c r="L28" i="29" s="1"/>
  <c r="DD27" i="29"/>
  <c r="M27" i="29" s="1"/>
  <c r="L27" i="29" s="1"/>
  <c r="DD25" i="29"/>
  <c r="M25" i="29" s="1"/>
  <c r="L25" i="29" s="1"/>
  <c r="DD20" i="29"/>
  <c r="M20" i="29" s="1"/>
  <c r="L20" i="29" s="1"/>
  <c r="DD23" i="29"/>
  <c r="M23" i="29" s="1"/>
  <c r="L23" i="29" s="1"/>
  <c r="BZ117" i="29"/>
  <c r="BZ115" i="29"/>
  <c r="M115" i="29" s="1"/>
  <c r="L115" i="29" s="1"/>
  <c r="K63" i="28"/>
  <c r="J63" i="28" s="1"/>
  <c r="DI142" i="29"/>
  <c r="M142" i="29" s="1"/>
  <c r="L142" i="29" s="1"/>
  <c r="DI144" i="29"/>
  <c r="M144" i="29" s="1"/>
  <c r="L144" i="29" s="1"/>
  <c r="DI158" i="29"/>
  <c r="M158" i="29" s="1"/>
  <c r="L158" i="29" s="1"/>
  <c r="CM58" i="29"/>
  <c r="M58" i="29" s="1"/>
  <c r="L58" i="29" s="1"/>
  <c r="CE167" i="29"/>
  <c r="CE63" i="29"/>
  <c r="CE62" i="29"/>
  <c r="CE72" i="29"/>
  <c r="BV1" i="28"/>
  <c r="DO2" i="29"/>
  <c r="DO48" i="29" s="1"/>
  <c r="A113" i="29"/>
  <c r="L113" i="29"/>
  <c r="L91" i="29"/>
  <c r="A91" i="29"/>
  <c r="DV2" i="29"/>
  <c r="BW1" i="28"/>
  <c r="BW170" i="28" s="1"/>
  <c r="DN130" i="29"/>
  <c r="M130" i="29" s="1"/>
  <c r="L130" i="29" s="1"/>
  <c r="DL97" i="29"/>
  <c r="M97" i="29" s="1"/>
  <c r="L97" i="29" s="1"/>
  <c r="DL48" i="29"/>
  <c r="BM2" i="29"/>
  <c r="BM45" i="29" s="1"/>
  <c r="M45" i="29" s="1"/>
  <c r="L45" i="29" s="1"/>
  <c r="BI1" i="28"/>
  <c r="L85" i="29"/>
  <c r="A85" i="29"/>
  <c r="BF1" i="28"/>
  <c r="BF66" i="28" s="1"/>
  <c r="K66" i="28" s="1"/>
  <c r="J66" i="28" s="1"/>
  <c r="BE2" i="29"/>
  <c r="BE114" i="29" s="1"/>
  <c r="BE2" i="27"/>
  <c r="BE114" i="27" s="1"/>
  <c r="BF1" i="26"/>
  <c r="BF66" i="26" s="1"/>
  <c r="K66" i="26" s="1"/>
  <c r="J66" i="26" s="1"/>
  <c r="BG1" i="26"/>
  <c r="BG83" i="26" s="1"/>
  <c r="K83" i="26" s="1"/>
  <c r="J83" i="26" s="1"/>
  <c r="BR1" i="26" s="1"/>
  <c r="BG1" i="28"/>
  <c r="BG83" i="28" s="1"/>
  <c r="K83" i="28" s="1"/>
  <c r="J83" i="28" s="1"/>
  <c r="BR1" i="28" s="1"/>
  <c r="BG2" i="27"/>
  <c r="BG10" i="27" s="1"/>
  <c r="BG2" i="29"/>
  <c r="BG10" i="29" s="1"/>
  <c r="BH2" i="27"/>
  <c r="BH2" i="29"/>
  <c r="BI2" i="29"/>
  <c r="BI139" i="29" s="1"/>
  <c r="M139" i="29" s="1"/>
  <c r="BI2" i="27"/>
  <c r="BI139" i="27" s="1"/>
  <c r="M139" i="27" s="1"/>
  <c r="BF126" i="27"/>
  <c r="M126" i="27" s="1"/>
  <c r="BF114" i="27"/>
  <c r="BF114" i="29"/>
  <c r="BF126" i="29"/>
  <c r="M126" i="29" s="1"/>
  <c r="DY111" i="10"/>
  <c r="DY166" i="10"/>
  <c r="M166" i="10" s="1"/>
  <c r="L166" i="10" s="1"/>
  <c r="BF114" i="10"/>
  <c r="CT2" i="10"/>
  <c r="CT14" i="10" s="1"/>
  <c r="CS2" i="10"/>
  <c r="BH2" i="10"/>
  <c r="BH138" i="10" s="1"/>
  <c r="M138" i="10" s="1"/>
  <c r="BI2" i="10"/>
  <c r="BI139" i="10" s="1"/>
  <c r="M139" i="10" s="1"/>
  <c r="L139" i="10" s="1"/>
  <c r="BE2" i="10"/>
  <c r="J112" i="6"/>
  <c r="CV2" i="10" s="1"/>
  <c r="CU2" i="10"/>
  <c r="CZ84" i="10"/>
  <c r="M84" i="10" s="1"/>
  <c r="L84" i="10" s="1"/>
  <c r="CZ85" i="10"/>
  <c r="M85" i="10" s="1"/>
  <c r="L85" i="10" s="1"/>
  <c r="DA62" i="10"/>
  <c r="DA63" i="10"/>
  <c r="DA71" i="10"/>
  <c r="DA70" i="10"/>
  <c r="M70" i="10" s="1"/>
  <c r="L70" i="10" s="1"/>
  <c r="DY165" i="10"/>
  <c r="M165" i="10" s="1"/>
  <c r="K163" i="6"/>
  <c r="J163" i="6" s="1"/>
  <c r="DR2" i="10"/>
  <c r="DR32" i="10" s="1"/>
  <c r="M32" i="10" s="1"/>
  <c r="L32" i="10" s="1"/>
  <c r="L129" i="10"/>
  <c r="L123" i="10"/>
  <c r="BX116" i="10"/>
  <c r="BF126" i="10"/>
  <c r="DB91" i="10"/>
  <c r="DB67" i="10"/>
  <c r="L37" i="10"/>
  <c r="L38" i="10"/>
  <c r="BG2" i="10"/>
  <c r="BG1" i="6"/>
  <c r="BG83" i="6" s="1"/>
  <c r="DS2" i="10"/>
  <c r="DS31" i="10" s="1"/>
  <c r="BF1" i="6"/>
  <c r="BF66" i="6" s="1"/>
  <c r="K66" i="6" s="1"/>
  <c r="BH142" i="6"/>
  <c r="K142" i="6" s="1"/>
  <c r="J142" i="6" s="1"/>
  <c r="DL2" i="10" s="1"/>
  <c r="BX4" i="10"/>
  <c r="BX22" i="10"/>
  <c r="CZ83" i="10"/>
  <c r="K60" i="6"/>
  <c r="CY2" i="10"/>
  <c r="BK2" i="10"/>
  <c r="DF8" i="10"/>
  <c r="M8" i="10" s="1"/>
  <c r="BM2" i="10"/>
  <c r="BM45" i="10" s="1"/>
  <c r="BI1" i="6"/>
  <c r="J44" i="6"/>
  <c r="J13" i="6"/>
  <c r="J23" i="6"/>
  <c r="J151" i="6"/>
  <c r="DN2" i="10" s="1"/>
  <c r="DN131" i="10" s="1"/>
  <c r="M131" i="10" s="1"/>
  <c r="J59" i="6"/>
  <c r="J18" i="6"/>
  <c r="J67" i="6"/>
  <c r="J7" i="6"/>
  <c r="BL2" i="10" s="1"/>
  <c r="J139" i="6"/>
  <c r="J31" i="6"/>
  <c r="J70" i="6"/>
  <c r="CH2" i="10" s="1"/>
  <c r="CH5" i="10" s="1"/>
  <c r="J141" i="6"/>
  <c r="J46" i="6"/>
  <c r="J140" i="6"/>
  <c r="DK2" i="10" s="1"/>
  <c r="J144" i="6"/>
  <c r="J69" i="6"/>
  <c r="J4" i="6"/>
  <c r="J87" i="6"/>
  <c r="J167" i="6"/>
  <c r="J132" i="6"/>
  <c r="J37" i="6"/>
  <c r="K8" i="6"/>
  <c r="J89" i="6"/>
  <c r="J96" i="6"/>
  <c r="J100" i="6"/>
  <c r="CO2" i="10" s="1"/>
  <c r="CO167" i="10" s="1"/>
  <c r="J94" i="6"/>
  <c r="J134" i="6"/>
  <c r="J130" i="6"/>
  <c r="J133" i="6"/>
  <c r="J98" i="6"/>
  <c r="J135" i="6"/>
  <c r="J126" i="6"/>
  <c r="J86" i="6"/>
  <c r="J68" i="6"/>
  <c r="J136" i="6"/>
  <c r="J97" i="6"/>
  <c r="J99" i="6"/>
  <c r="J168" i="6"/>
  <c r="BW1" i="6" s="1"/>
  <c r="BW170" i="6" s="1"/>
  <c r="J169" i="6"/>
  <c r="BX1" i="6" s="1"/>
  <c r="BX170" i="6" s="1"/>
  <c r="CN57" i="29" l="1"/>
  <c r="CM55" i="29"/>
  <c r="CV2" i="29"/>
  <c r="BK1" i="28"/>
  <c r="BK27" i="28" s="1"/>
  <c r="K27" i="28" s="1"/>
  <c r="J27" i="28" s="1"/>
  <c r="BU2" i="29" s="1"/>
  <c r="BU49" i="29" s="1"/>
  <c r="BJ1" i="28"/>
  <c r="BJ20" i="28" s="1"/>
  <c r="K20" i="28" s="1"/>
  <c r="J20" i="28" s="1"/>
  <c r="BO2" i="29" s="1"/>
  <c r="BO60" i="29" s="1"/>
  <c r="CM56" i="29"/>
  <c r="M56" i="29" s="1"/>
  <c r="L56" i="29" s="1"/>
  <c r="BP1" i="28"/>
  <c r="BP75" i="28" s="1"/>
  <c r="K75" i="28" s="1"/>
  <c r="J75" i="28" s="1"/>
  <c r="CM59" i="29"/>
  <c r="M59" i="29" s="1"/>
  <c r="L59" i="29" s="1"/>
  <c r="K60" i="28"/>
  <c r="J60" i="28" s="1"/>
  <c r="M62" i="29"/>
  <c r="L62" i="29" s="1"/>
  <c r="BS1" i="28"/>
  <c r="BS107" i="28" s="1"/>
  <c r="K107" i="28" s="1"/>
  <c r="J107" i="28" s="1"/>
  <c r="M51" i="27"/>
  <c r="L51" i="27" s="1"/>
  <c r="BL41" i="29"/>
  <c r="BN1" i="28"/>
  <c r="BN91" i="28" s="1"/>
  <c r="K91" i="28" s="1"/>
  <c r="J91" i="28" s="1"/>
  <c r="K5" i="28"/>
  <c r="J5" i="28" s="1"/>
  <c r="BW2" i="29"/>
  <c r="BW22" i="29" s="1"/>
  <c r="M22" i="29" s="1"/>
  <c r="L22" i="29" s="1"/>
  <c r="DS2" i="29"/>
  <c r="DS31" i="29" s="1"/>
  <c r="M31" i="29" s="1"/>
  <c r="L31" i="29" s="1"/>
  <c r="DR2" i="29"/>
  <c r="DR32" i="29" s="1"/>
  <c r="M32" i="29" s="1"/>
  <c r="L32" i="29" s="1"/>
  <c r="BX1" i="28"/>
  <c r="BX170" i="28" s="1"/>
  <c r="K170" i="28" s="1"/>
  <c r="J170" i="28" s="1"/>
  <c r="DX2" i="29" s="1"/>
  <c r="DW108" i="27"/>
  <c r="M72" i="27"/>
  <c r="L72" i="27" s="1"/>
  <c r="DW110" i="27"/>
  <c r="M110" i="27" s="1"/>
  <c r="A110" i="27" s="1"/>
  <c r="DW106" i="27"/>
  <c r="DW167" i="27"/>
  <c r="L84" i="29"/>
  <c r="A159" i="27"/>
  <c r="M10" i="27"/>
  <c r="L10" i="27" s="1"/>
  <c r="A160" i="27"/>
  <c r="A161" i="27"/>
  <c r="M63" i="27"/>
  <c r="L63" i="27" s="1"/>
  <c r="A164" i="29"/>
  <c r="L164" i="29"/>
  <c r="L159" i="29"/>
  <c r="A159" i="29"/>
  <c r="A147" i="29"/>
  <c r="L147" i="29"/>
  <c r="L160" i="29"/>
  <c r="A160" i="29"/>
  <c r="L147" i="27"/>
  <c r="A147" i="27"/>
  <c r="L161" i="29"/>
  <c r="A161" i="29"/>
  <c r="L153" i="27"/>
  <c r="A153" i="27"/>
  <c r="BZ195" i="26"/>
  <c r="K195" i="26" s="1"/>
  <c r="J195" i="26" s="1"/>
  <c r="EL2" i="27" s="1"/>
  <c r="EL145" i="27" s="1"/>
  <c r="BZ194" i="26"/>
  <c r="K194" i="26" s="1"/>
  <c r="J194" i="26" s="1"/>
  <c r="BZ194" i="28"/>
  <c r="K194" i="28" s="1"/>
  <c r="J194" i="28" s="1"/>
  <c r="BZ195" i="28"/>
  <c r="K195" i="28" s="1"/>
  <c r="J195" i="28" s="1"/>
  <c r="EL2" i="29" s="1"/>
  <c r="EL145" i="29" s="1"/>
  <c r="BI16" i="26"/>
  <c r="K16" i="26" s="1"/>
  <c r="J16" i="26" s="1"/>
  <c r="BI17" i="26"/>
  <c r="K17" i="26" s="1"/>
  <c r="J17" i="26" s="1"/>
  <c r="L31" i="27"/>
  <c r="A31" i="27"/>
  <c r="BQ50" i="27"/>
  <c r="BQ49" i="27"/>
  <c r="BL38" i="26"/>
  <c r="K38" i="26" s="1"/>
  <c r="J38" i="26" s="1"/>
  <c r="BL35" i="26"/>
  <c r="K35" i="26" s="1"/>
  <c r="J35" i="26" s="1"/>
  <c r="BL34" i="26"/>
  <c r="K34" i="26" s="1"/>
  <c r="J34" i="26" s="1"/>
  <c r="BL92" i="26"/>
  <c r="K92" i="26" s="1"/>
  <c r="J92" i="26" s="1"/>
  <c r="BN91" i="26"/>
  <c r="K91" i="26" s="1"/>
  <c r="J91" i="26" s="1"/>
  <c r="BN49" i="26"/>
  <c r="K49" i="26" s="1"/>
  <c r="J49" i="26" s="1"/>
  <c r="BN50" i="26"/>
  <c r="K50" i="26" s="1"/>
  <c r="J50" i="26" s="1"/>
  <c r="BN51" i="26"/>
  <c r="K51" i="26" s="1"/>
  <c r="J51" i="26" s="1"/>
  <c r="BN57" i="26"/>
  <c r="K57" i="26" s="1"/>
  <c r="J57" i="26" s="1"/>
  <c r="BN58" i="26"/>
  <c r="K58" i="26" s="1"/>
  <c r="J58" i="26" s="1"/>
  <c r="BN48" i="26"/>
  <c r="K48" i="26" s="1"/>
  <c r="J48" i="26" s="1"/>
  <c r="BK25" i="26"/>
  <c r="K25" i="26" s="1"/>
  <c r="J25" i="26" s="1"/>
  <c r="BK30" i="26"/>
  <c r="K30" i="26" s="1"/>
  <c r="J30" i="26" s="1"/>
  <c r="BK27" i="26"/>
  <c r="K27" i="26" s="1"/>
  <c r="J27" i="26" s="1"/>
  <c r="BU2" i="27" s="1"/>
  <c r="BK26" i="26"/>
  <c r="K26" i="26" s="1"/>
  <c r="J26" i="26" s="1"/>
  <c r="BT2" i="27" s="1"/>
  <c r="BT60" i="27" s="1"/>
  <c r="BK29" i="26"/>
  <c r="K29" i="26" s="1"/>
  <c r="J29" i="26" s="1"/>
  <c r="BW9" i="27"/>
  <c r="M9" i="27" s="1"/>
  <c r="BW55" i="27"/>
  <c r="BW11" i="27"/>
  <c r="M11" i="27" s="1"/>
  <c r="L11" i="27" s="1"/>
  <c r="BW107" i="27"/>
  <c r="BW4" i="27"/>
  <c r="M4" i="27" s="1"/>
  <c r="BW22" i="27"/>
  <c r="M22" i="27" s="1"/>
  <c r="L22" i="27" s="1"/>
  <c r="BW57" i="27"/>
  <c r="BW47" i="27"/>
  <c r="BW116" i="27"/>
  <c r="M116" i="27" s="1"/>
  <c r="L116" i="27" s="1"/>
  <c r="BP172" i="26"/>
  <c r="K172" i="26" s="1"/>
  <c r="J172" i="26" s="1"/>
  <c r="BP72" i="26"/>
  <c r="K72" i="26" s="1"/>
  <c r="J72" i="26" s="1"/>
  <c r="BP74" i="26"/>
  <c r="K74" i="26" s="1"/>
  <c r="J74" i="26" s="1"/>
  <c r="BP93" i="26"/>
  <c r="K93" i="26" s="1"/>
  <c r="J93" i="26" s="1"/>
  <c r="BP73" i="26"/>
  <c r="K73" i="26" s="1"/>
  <c r="J73" i="26" s="1"/>
  <c r="BP173" i="26"/>
  <c r="K173" i="26" s="1"/>
  <c r="J173" i="26" s="1"/>
  <c r="BP82" i="26"/>
  <c r="K82" i="26" s="1"/>
  <c r="J82" i="26" s="1"/>
  <c r="BP81" i="26"/>
  <c r="K81" i="26" s="1"/>
  <c r="J81" i="26" s="1"/>
  <c r="BP75" i="26"/>
  <c r="K75" i="26" s="1"/>
  <c r="J75" i="26" s="1"/>
  <c r="CV17" i="27"/>
  <c r="M17" i="27" s="1"/>
  <c r="L17" i="27" s="1"/>
  <c r="CV87" i="27"/>
  <c r="M87" i="27" s="1"/>
  <c r="L87" i="27" s="1"/>
  <c r="CV94" i="27"/>
  <c r="M94" i="27" s="1"/>
  <c r="L94" i="27" s="1"/>
  <c r="CV69" i="27"/>
  <c r="M69" i="27" s="1"/>
  <c r="L69" i="27" s="1"/>
  <c r="CV86" i="27"/>
  <c r="M86" i="27" s="1"/>
  <c r="L86" i="27" s="1"/>
  <c r="CV18" i="27"/>
  <c r="M18" i="27" s="1"/>
  <c r="L18" i="27" s="1"/>
  <c r="DX2" i="27"/>
  <c r="BY1" i="26"/>
  <c r="BY171" i="26" s="1"/>
  <c r="K171" i="26" s="1"/>
  <c r="J171" i="26" s="1"/>
  <c r="K19" i="26"/>
  <c r="J19" i="26" s="1"/>
  <c r="BO2" i="27"/>
  <c r="BO60" i="27" s="1"/>
  <c r="BS102" i="26"/>
  <c r="K102" i="26" s="1"/>
  <c r="J102" i="26" s="1"/>
  <c r="BS105" i="26"/>
  <c r="K105" i="26" s="1"/>
  <c r="J105" i="26" s="1"/>
  <c r="BS103" i="26"/>
  <c r="K103" i="26" s="1"/>
  <c r="J103" i="26" s="1"/>
  <c r="CP2" i="27" s="1"/>
  <c r="CP104" i="27" s="1"/>
  <c r="M104" i="27" s="1"/>
  <c r="BS108" i="26"/>
  <c r="K108" i="26" s="1"/>
  <c r="J108" i="26" s="1"/>
  <c r="BS107" i="26"/>
  <c r="K107" i="26" s="1"/>
  <c r="J107" i="26" s="1"/>
  <c r="BV160" i="26"/>
  <c r="K160" i="26" s="1"/>
  <c r="J160" i="26" s="1"/>
  <c r="BV159" i="26"/>
  <c r="K159" i="26" s="1"/>
  <c r="J159" i="26" s="1"/>
  <c r="BV161" i="26"/>
  <c r="K161" i="26" s="1"/>
  <c r="J161" i="26" s="1"/>
  <c r="DP2" i="27" s="1"/>
  <c r="DP100" i="27" s="1"/>
  <c r="M100" i="27" s="1"/>
  <c r="L100" i="27" s="1"/>
  <c r="BV162" i="26"/>
  <c r="K162" i="26" s="1"/>
  <c r="J162" i="26" s="1"/>
  <c r="DQ2" i="27" s="1"/>
  <c r="DQ101" i="27" s="1"/>
  <c r="M101" i="27" s="1"/>
  <c r="L101" i="27" s="1"/>
  <c r="CH55" i="27"/>
  <c r="CH5" i="27"/>
  <c r="CH57" i="27"/>
  <c r="CH80" i="27"/>
  <c r="M80" i="27" s="1"/>
  <c r="L80" i="27" s="1"/>
  <c r="CH107" i="27"/>
  <c r="BK41" i="27"/>
  <c r="BK44" i="27"/>
  <c r="M44" i="27" s="1"/>
  <c r="L44" i="27" s="1"/>
  <c r="BK43" i="27"/>
  <c r="M43" i="27" s="1"/>
  <c r="L43" i="27" s="1"/>
  <c r="CA47" i="27"/>
  <c r="CA5" i="27"/>
  <c r="CA119" i="27"/>
  <c r="M119" i="27" s="1"/>
  <c r="L119" i="27" s="1"/>
  <c r="CA107" i="27"/>
  <c r="CA55" i="27"/>
  <c r="CA46" i="27"/>
  <c r="M46" i="27" s="1"/>
  <c r="L46" i="27" s="1"/>
  <c r="CA57" i="27"/>
  <c r="CS90" i="27"/>
  <c r="M90" i="27" s="1"/>
  <c r="L90" i="27" s="1"/>
  <c r="CS92" i="27"/>
  <c r="M92" i="27" s="1"/>
  <c r="L92" i="27" s="1"/>
  <c r="BU116" i="26"/>
  <c r="K116" i="26" s="1"/>
  <c r="J116" i="26" s="1"/>
  <c r="CX2" i="27" s="1"/>
  <c r="BU114" i="26"/>
  <c r="K114" i="26" s="1"/>
  <c r="J114" i="26" s="1"/>
  <c r="BU115" i="26"/>
  <c r="K115" i="26" s="1"/>
  <c r="J115" i="26" s="1"/>
  <c r="CW2" i="27" s="1"/>
  <c r="CW83" i="27" s="1"/>
  <c r="DV167" i="27"/>
  <c r="DV109" i="27"/>
  <c r="M109" i="27" s="1"/>
  <c r="L109" i="27" s="1"/>
  <c r="DV106" i="27"/>
  <c r="DV108" i="27"/>
  <c r="CS90" i="29"/>
  <c r="M90" i="29" s="1"/>
  <c r="L90" i="29" s="1"/>
  <c r="CS92" i="29"/>
  <c r="M92" i="29" s="1"/>
  <c r="L92" i="29" s="1"/>
  <c r="M63" i="29"/>
  <c r="L63" i="29" s="1"/>
  <c r="M72" i="29"/>
  <c r="L72" i="29" s="1"/>
  <c r="M10" i="29"/>
  <c r="L10" i="29" s="1"/>
  <c r="BK43" i="29"/>
  <c r="M43" i="29" s="1"/>
  <c r="L43" i="29" s="1"/>
  <c r="BK44" i="29"/>
  <c r="M44" i="29" s="1"/>
  <c r="L44" i="29" s="1"/>
  <c r="BK30" i="28"/>
  <c r="K30" i="28" s="1"/>
  <c r="J30" i="28" s="1"/>
  <c r="BK25" i="28"/>
  <c r="K25" i="28" s="1"/>
  <c r="J25" i="28" s="1"/>
  <c r="M114" i="27"/>
  <c r="CH57" i="29"/>
  <c r="CH55" i="29"/>
  <c r="CH107" i="29"/>
  <c r="CH5" i="29"/>
  <c r="CH80" i="29"/>
  <c r="M80" i="29" s="1"/>
  <c r="L80" i="29" s="1"/>
  <c r="BV159" i="28"/>
  <c r="K159" i="28" s="1"/>
  <c r="J159" i="28" s="1"/>
  <c r="BV161" i="28"/>
  <c r="K161" i="28" s="1"/>
  <c r="J161" i="28" s="1"/>
  <c r="DP2" i="29" s="1"/>
  <c r="DP100" i="29" s="1"/>
  <c r="M100" i="29" s="1"/>
  <c r="L100" i="29" s="1"/>
  <c r="BV160" i="28"/>
  <c r="K160" i="28" s="1"/>
  <c r="J160" i="28" s="1"/>
  <c r="BV162" i="28"/>
  <c r="K162" i="28" s="1"/>
  <c r="J162" i="28" s="1"/>
  <c r="DQ2" i="29" s="1"/>
  <c r="DQ101" i="29" s="1"/>
  <c r="M101" i="29" s="1"/>
  <c r="L101" i="29" s="1"/>
  <c r="DW110" i="29"/>
  <c r="M110" i="29" s="1"/>
  <c r="DW167" i="29"/>
  <c r="DW106" i="29"/>
  <c r="DW109" i="29"/>
  <c r="DW108" i="29"/>
  <c r="CA55" i="29"/>
  <c r="CA57" i="29"/>
  <c r="CA119" i="29"/>
  <c r="M119" i="29" s="1"/>
  <c r="L119" i="29" s="1"/>
  <c r="CA107" i="29"/>
  <c r="CA5" i="29"/>
  <c r="CA46" i="29"/>
  <c r="M46" i="29" s="1"/>
  <c r="L46" i="29" s="1"/>
  <c r="CA47" i="29"/>
  <c r="BI16" i="28"/>
  <c r="K16" i="28" s="1"/>
  <c r="J16" i="28" s="1"/>
  <c r="BI17" i="28"/>
  <c r="K17" i="28" s="1"/>
  <c r="J17" i="28" s="1"/>
  <c r="CV94" i="29"/>
  <c r="M94" i="29" s="1"/>
  <c r="L94" i="29" s="1"/>
  <c r="CV87" i="29"/>
  <c r="M87" i="29" s="1"/>
  <c r="L87" i="29" s="1"/>
  <c r="CV86" i="29"/>
  <c r="M86" i="29" s="1"/>
  <c r="L86" i="29" s="1"/>
  <c r="CV17" i="29"/>
  <c r="M17" i="29" s="1"/>
  <c r="L17" i="29" s="1"/>
  <c r="CV69" i="29"/>
  <c r="M69" i="29" s="1"/>
  <c r="L69" i="29" s="1"/>
  <c r="CV18" i="29"/>
  <c r="M18" i="29" s="1"/>
  <c r="L18" i="29" s="1"/>
  <c r="DV167" i="29"/>
  <c r="DV106" i="29"/>
  <c r="DV109" i="29"/>
  <c r="DV108" i="29"/>
  <c r="BL92" i="28"/>
  <c r="K92" i="28" s="1"/>
  <c r="J92" i="28" s="1"/>
  <c r="BL35" i="28"/>
  <c r="K35" i="28" s="1"/>
  <c r="J35" i="28" s="1"/>
  <c r="BL38" i="28"/>
  <c r="K38" i="28" s="1"/>
  <c r="J38" i="28" s="1"/>
  <c r="BL34" i="28"/>
  <c r="K34" i="28" s="1"/>
  <c r="J34" i="28" s="1"/>
  <c r="BU114" i="28"/>
  <c r="K114" i="28" s="1"/>
  <c r="J114" i="28" s="1"/>
  <c r="BU116" i="28"/>
  <c r="K116" i="28" s="1"/>
  <c r="J116" i="28" s="1"/>
  <c r="CX2" i="29" s="1"/>
  <c r="BU115" i="28"/>
  <c r="K115" i="28" s="1"/>
  <c r="J115" i="28" s="1"/>
  <c r="CW2" i="29" s="1"/>
  <c r="CW83" i="29" s="1"/>
  <c r="BU50" i="29"/>
  <c r="L126" i="29"/>
  <c r="L139" i="27"/>
  <c r="A139" i="27"/>
  <c r="BR85" i="28"/>
  <c r="K85" i="28" s="1"/>
  <c r="J85" i="28" s="1"/>
  <c r="BR84" i="28"/>
  <c r="K84" i="28" s="1"/>
  <c r="J84" i="28" s="1"/>
  <c r="L126" i="27"/>
  <c r="A139" i="29"/>
  <c r="L139" i="29"/>
  <c r="BR84" i="26"/>
  <c r="K84" i="26" s="1"/>
  <c r="J84" i="26" s="1"/>
  <c r="BR85" i="26"/>
  <c r="K85" i="26" s="1"/>
  <c r="J85" i="26" s="1"/>
  <c r="BH133" i="29"/>
  <c r="M133" i="29" s="1"/>
  <c r="BH134" i="29"/>
  <c r="M134" i="29" s="1"/>
  <c r="BH138" i="29"/>
  <c r="M138" i="29" s="1"/>
  <c r="BH136" i="29"/>
  <c r="M136" i="29" s="1"/>
  <c r="BH137" i="29"/>
  <c r="M137" i="29" s="1"/>
  <c r="M114" i="29"/>
  <c r="BH137" i="27"/>
  <c r="M137" i="27" s="1"/>
  <c r="BH134" i="27"/>
  <c r="M134" i="27" s="1"/>
  <c r="BH138" i="27"/>
  <c r="M138" i="27" s="1"/>
  <c r="BH133" i="27"/>
  <c r="M133" i="27" s="1"/>
  <c r="BH136" i="27"/>
  <c r="M136" i="27" s="1"/>
  <c r="DK101" i="10"/>
  <c r="DK167" i="10"/>
  <c r="BE114" i="10"/>
  <c r="M114" i="10" s="1"/>
  <c r="L114" i="10" s="1"/>
  <c r="CT81" i="10"/>
  <c r="M81" i="10" s="1"/>
  <c r="L81" i="10" s="1"/>
  <c r="CT93" i="10"/>
  <c r="M93" i="10" s="1"/>
  <c r="L93" i="10" s="1"/>
  <c r="CT91" i="10"/>
  <c r="M91" i="10" s="1"/>
  <c r="L91" i="10" s="1"/>
  <c r="CT89" i="10"/>
  <c r="M89" i="10" s="1"/>
  <c r="L89" i="10" s="1"/>
  <c r="CS92" i="10"/>
  <c r="M92" i="10" s="1"/>
  <c r="L92" i="10" s="1"/>
  <c r="CS90" i="10"/>
  <c r="BH136" i="10"/>
  <c r="M136" i="10" s="1"/>
  <c r="L136" i="10" s="1"/>
  <c r="BH133" i="10"/>
  <c r="BH134" i="10"/>
  <c r="BH137" i="10"/>
  <c r="M137" i="10" s="1"/>
  <c r="L137" i="10" s="1"/>
  <c r="M14" i="10"/>
  <c r="L14" i="10" s="1"/>
  <c r="CH55" i="10"/>
  <c r="BU1" i="6"/>
  <c r="BU116" i="6" s="1"/>
  <c r="K116" i="6" s="1"/>
  <c r="J116" i="6" s="1"/>
  <c r="CX2" i="10" s="1"/>
  <c r="CX83" i="10" s="1"/>
  <c r="K83" i="6"/>
  <c r="J83" i="6" s="1"/>
  <c r="BR1" i="6" s="1"/>
  <c r="M71" i="10"/>
  <c r="L71" i="10" s="1"/>
  <c r="L165" i="10"/>
  <c r="L138" i="10"/>
  <c r="L131" i="10"/>
  <c r="DN130" i="10"/>
  <c r="CV87" i="10"/>
  <c r="M87" i="10" s="1"/>
  <c r="CV94" i="10"/>
  <c r="M94" i="10" s="1"/>
  <c r="L94" i="10" s="1"/>
  <c r="CV69" i="10"/>
  <c r="M69" i="10" s="1"/>
  <c r="L69" i="10" s="1"/>
  <c r="CV86" i="10"/>
  <c r="M86" i="10" s="1"/>
  <c r="L86" i="10" s="1"/>
  <c r="CY78" i="10"/>
  <c r="M78" i="10" s="1"/>
  <c r="CY77" i="10"/>
  <c r="M77" i="10" s="1"/>
  <c r="DL97" i="10"/>
  <c r="M97" i="10" s="1"/>
  <c r="DL48" i="10"/>
  <c r="BK41" i="10"/>
  <c r="BK44" i="10"/>
  <c r="M44" i="10" s="1"/>
  <c r="BK43" i="10"/>
  <c r="M43" i="10" s="1"/>
  <c r="CV18" i="10"/>
  <c r="CV17" i="10"/>
  <c r="M17" i="10" s="1"/>
  <c r="L17" i="10" s="1"/>
  <c r="BG10" i="10"/>
  <c r="J66" i="6"/>
  <c r="K170" i="6"/>
  <c r="J170" i="6" s="1"/>
  <c r="DX2" i="10" s="1"/>
  <c r="BP1" i="6"/>
  <c r="BP172" i="6" s="1"/>
  <c r="K172" i="6" s="1"/>
  <c r="J172" i="6" s="1"/>
  <c r="CY75" i="10"/>
  <c r="M75" i="10" s="1"/>
  <c r="CY76" i="10"/>
  <c r="M76" i="10" s="1"/>
  <c r="CF2" i="10"/>
  <c r="L8" i="10"/>
  <c r="BV1" i="6"/>
  <c r="DH2" i="10"/>
  <c r="DH125" i="10" s="1"/>
  <c r="M125" i="10" s="1"/>
  <c r="L125" i="10" s="1"/>
  <c r="DG2" i="10"/>
  <c r="DG46" i="10" s="1"/>
  <c r="DJ2" i="10"/>
  <c r="DW2" i="10"/>
  <c r="DW167" i="10" s="1"/>
  <c r="DV2" i="10"/>
  <c r="DD2" i="10"/>
  <c r="BS1" i="6"/>
  <c r="CE2" i="10"/>
  <c r="BK1" i="6"/>
  <c r="CN2" i="10"/>
  <c r="CN55" i="10" s="1"/>
  <c r="CM2" i="10"/>
  <c r="CM55" i="10" s="1"/>
  <c r="CG2" i="10"/>
  <c r="CG65" i="10" s="1"/>
  <c r="BJ1" i="6"/>
  <c r="BJ21" i="6" s="1"/>
  <c r="K21" i="6" s="1"/>
  <c r="J21" i="6" s="1"/>
  <c r="BP2" i="10" s="1"/>
  <c r="BZ2" i="10"/>
  <c r="BW2" i="10"/>
  <c r="BW55" i="10" s="1"/>
  <c r="BL1" i="6"/>
  <c r="BL34" i="6" s="1"/>
  <c r="K34" i="6" s="1"/>
  <c r="CA2" i="10"/>
  <c r="CA5" i="10" s="1"/>
  <c r="M5" i="10" s="1"/>
  <c r="L5" i="10" s="1"/>
  <c r="BN1" i="6"/>
  <c r="BN50" i="6" s="1"/>
  <c r="K50" i="6" s="1"/>
  <c r="BR2" i="10"/>
  <c r="BN2" i="10"/>
  <c r="CL2" i="10"/>
  <c r="CL58" i="10" s="1"/>
  <c r="K12" i="6"/>
  <c r="J12" i="6" s="1"/>
  <c r="K5" i="6"/>
  <c r="J5" i="6" s="1"/>
  <c r="BI16" i="6"/>
  <c r="K16" i="6" s="1"/>
  <c r="BI17" i="6"/>
  <c r="K17" i="6" s="1"/>
  <c r="K131" i="6"/>
  <c r="J8" i="6"/>
  <c r="BK26" i="28" l="1"/>
  <c r="K26" i="28" s="1"/>
  <c r="J26" i="28" s="1"/>
  <c r="BT2" i="29" s="1"/>
  <c r="BT60" i="29" s="1"/>
  <c r="BK29" i="28"/>
  <c r="K29" i="28" s="1"/>
  <c r="J29" i="28" s="1"/>
  <c r="K28" i="28" s="1"/>
  <c r="J28" i="28" s="1"/>
  <c r="BJ21" i="28"/>
  <c r="K21" i="28" s="1"/>
  <c r="J21" i="28" s="1"/>
  <c r="BP2" i="29" s="1"/>
  <c r="BP60" i="29" s="1"/>
  <c r="BN58" i="28"/>
  <c r="K58" i="28" s="1"/>
  <c r="J58" i="28" s="1"/>
  <c r="BJ22" i="28"/>
  <c r="K22" i="28" s="1"/>
  <c r="J22" i="28" s="1"/>
  <c r="BQ2" i="29" s="1"/>
  <c r="BQ50" i="29" s="1"/>
  <c r="BP82" i="28"/>
  <c r="K82" i="28" s="1"/>
  <c r="J82" i="28" s="1"/>
  <c r="BP74" i="28"/>
  <c r="K74" i="28" s="1"/>
  <c r="J74" i="28" s="1"/>
  <c r="BP173" i="28"/>
  <c r="K173" i="28" s="1"/>
  <c r="J173" i="28" s="1"/>
  <c r="BP93" i="28"/>
  <c r="K93" i="28" s="1"/>
  <c r="J93" i="28" s="1"/>
  <c r="K88" i="28" s="1"/>
  <c r="J88" i="28" s="1"/>
  <c r="BP72" i="28"/>
  <c r="K72" i="28" s="1"/>
  <c r="J72" i="28" s="1"/>
  <c r="BP81" i="28"/>
  <c r="K81" i="28" s="1"/>
  <c r="J81" i="28" s="1"/>
  <c r="BP172" i="28"/>
  <c r="K172" i="28" s="1"/>
  <c r="J172" i="28" s="1"/>
  <c r="BP73" i="28"/>
  <c r="K73" i="28" s="1"/>
  <c r="J73" i="28" s="1"/>
  <c r="BS108" i="28"/>
  <c r="K108" i="28" s="1"/>
  <c r="J108" i="28" s="1"/>
  <c r="K106" i="28" s="1"/>
  <c r="J106" i="28" s="1"/>
  <c r="BN48" i="28"/>
  <c r="K48" i="28" s="1"/>
  <c r="J48" i="28" s="1"/>
  <c r="BN49" i="28"/>
  <c r="K49" i="28" s="1"/>
  <c r="J49" i="28" s="1"/>
  <c r="BW55" i="29"/>
  <c r="M55" i="29" s="1"/>
  <c r="BS105" i="28"/>
  <c r="K105" i="28" s="1"/>
  <c r="J105" i="28" s="1"/>
  <c r="BN57" i="28"/>
  <c r="K57" i="28" s="1"/>
  <c r="J57" i="28" s="1"/>
  <c r="K56" i="28" s="1"/>
  <c r="J56" i="28" s="1"/>
  <c r="BN50" i="28"/>
  <c r="K50" i="28" s="1"/>
  <c r="J50" i="28" s="1"/>
  <c r="BN51" i="28"/>
  <c r="K51" i="28" s="1"/>
  <c r="J51" i="28" s="1"/>
  <c r="CB2" i="29" s="1"/>
  <c r="BS102" i="28"/>
  <c r="K102" i="28" s="1"/>
  <c r="J102" i="28" s="1"/>
  <c r="BT1" i="28" s="1"/>
  <c r="BT109" i="28" s="1"/>
  <c r="K109" i="28" s="1"/>
  <c r="J109" i="28" s="1"/>
  <c r="CR2" i="29" s="1"/>
  <c r="CR105" i="29" s="1"/>
  <c r="M105" i="29" s="1"/>
  <c r="BS103" i="28"/>
  <c r="K103" i="28" s="1"/>
  <c r="J103" i="28" s="1"/>
  <c r="CP2" i="29" s="1"/>
  <c r="CP104" i="29" s="1"/>
  <c r="M104" i="29" s="1"/>
  <c r="A104" i="29" s="1"/>
  <c r="BW11" i="29"/>
  <c r="M11" i="29" s="1"/>
  <c r="L11" i="29" s="1"/>
  <c r="BW4" i="29"/>
  <c r="M4" i="29" s="1"/>
  <c r="L4" i="29" s="1"/>
  <c r="BW9" i="29"/>
  <c r="M9" i="29" s="1"/>
  <c r="L9" i="29" s="1"/>
  <c r="BW107" i="29"/>
  <c r="BW47" i="29"/>
  <c r="M47" i="29" s="1"/>
  <c r="BW116" i="29"/>
  <c r="M116" i="29" s="1"/>
  <c r="L116" i="29" s="1"/>
  <c r="M108" i="27"/>
  <c r="A108" i="27" s="1"/>
  <c r="BW57" i="29"/>
  <c r="M57" i="29" s="1"/>
  <c r="L110" i="27"/>
  <c r="A31" i="29"/>
  <c r="M106" i="27"/>
  <c r="L106" i="27" s="1"/>
  <c r="K15" i="26"/>
  <c r="J15" i="26" s="1"/>
  <c r="K106" i="26"/>
  <c r="J106" i="26" s="1"/>
  <c r="M5" i="27"/>
  <c r="A11" i="27" s="1"/>
  <c r="M55" i="27"/>
  <c r="L55" i="27" s="1"/>
  <c r="K80" i="26"/>
  <c r="J80" i="26" s="1"/>
  <c r="EK2" i="27"/>
  <c r="EK145" i="27" s="1"/>
  <c r="M145" i="27" s="1"/>
  <c r="K193" i="26"/>
  <c r="J193" i="26" s="1"/>
  <c r="EK2" i="29"/>
  <c r="EK145" i="29" s="1"/>
  <c r="M145" i="29" s="1"/>
  <c r="K193" i="28"/>
  <c r="J193" i="28" s="1"/>
  <c r="L9" i="27"/>
  <c r="L104" i="27"/>
  <c r="A104" i="27"/>
  <c r="M47" i="27"/>
  <c r="BV2" i="27"/>
  <c r="K28" i="26"/>
  <c r="J28" i="26" s="1"/>
  <c r="CB2" i="27"/>
  <c r="BO1" i="26"/>
  <c r="BQ1" i="26"/>
  <c r="CI2" i="27"/>
  <c r="DX167" i="27"/>
  <c r="M167" i="27" s="1"/>
  <c r="L167" i="27" s="1"/>
  <c r="DX107" i="27"/>
  <c r="M107" i="27" s="1"/>
  <c r="K56" i="26"/>
  <c r="J56" i="26" s="1"/>
  <c r="M57" i="27"/>
  <c r="BY2" i="27"/>
  <c r="BM1" i="26"/>
  <c r="BT1" i="26"/>
  <c r="K101" i="26"/>
  <c r="J101" i="26" s="1"/>
  <c r="BU50" i="27"/>
  <c r="M50" i="27" s="1"/>
  <c r="BU49" i="27"/>
  <c r="M49" i="27" s="1"/>
  <c r="CK2" i="27"/>
  <c r="CK34" i="27" s="1"/>
  <c r="M34" i="27" s="1"/>
  <c r="K88" i="26"/>
  <c r="J88" i="26" s="1"/>
  <c r="CX88" i="27"/>
  <c r="M88" i="27" s="1"/>
  <c r="CX83" i="27"/>
  <c r="M83" i="27" s="1"/>
  <c r="L4" i="27"/>
  <c r="A4" i="27"/>
  <c r="BS2" i="27"/>
  <c r="BS60" i="27" s="1"/>
  <c r="M60" i="27" s="1"/>
  <c r="K24" i="26"/>
  <c r="J24" i="26" s="1"/>
  <c r="K113" i="26"/>
  <c r="J113" i="26" s="1"/>
  <c r="K71" i="26"/>
  <c r="J71" i="26" s="1"/>
  <c r="K47" i="26"/>
  <c r="J47" i="26" s="1"/>
  <c r="K33" i="26"/>
  <c r="J33" i="26" s="1"/>
  <c r="L114" i="27"/>
  <c r="M5" i="29"/>
  <c r="BQ49" i="29"/>
  <c r="M49" i="29" s="1"/>
  <c r="K19" i="28"/>
  <c r="J19" i="28" s="1"/>
  <c r="M106" i="29"/>
  <c r="L106" i="29" s="1"/>
  <c r="M109" i="29"/>
  <c r="L109" i="29" s="1"/>
  <c r="BS2" i="29"/>
  <c r="BS60" i="29" s="1"/>
  <c r="BY1" i="28"/>
  <c r="BY171" i="28" s="1"/>
  <c r="K171" i="28" s="1"/>
  <c r="J171" i="28" s="1"/>
  <c r="M108" i="29"/>
  <c r="A108" i="29" s="1"/>
  <c r="K15" i="28"/>
  <c r="J15" i="28" s="1"/>
  <c r="CK2" i="29"/>
  <c r="CK34" i="29" s="1"/>
  <c r="M34" i="29" s="1"/>
  <c r="CX83" i="29"/>
  <c r="M83" i="29" s="1"/>
  <c r="CX88" i="29"/>
  <c r="M88" i="29" s="1"/>
  <c r="K113" i="28"/>
  <c r="J113" i="28" s="1"/>
  <c r="M50" i="29"/>
  <c r="BQ1" i="28"/>
  <c r="CI2" i="29"/>
  <c r="K33" i="28"/>
  <c r="J33" i="28" s="1"/>
  <c r="DX107" i="29"/>
  <c r="DX167" i="29"/>
  <c r="M167" i="29" s="1"/>
  <c r="L167" i="29" s="1"/>
  <c r="BM1" i="28"/>
  <c r="BY2" i="29"/>
  <c r="L110" i="29"/>
  <c r="A110" i="29"/>
  <c r="A133" i="29"/>
  <c r="L133" i="29"/>
  <c r="L114" i="29"/>
  <c r="L134" i="27"/>
  <c r="A134" i="27"/>
  <c r="A137" i="29"/>
  <c r="L137" i="29"/>
  <c r="L136" i="27"/>
  <c r="A136" i="27"/>
  <c r="A136" i="29"/>
  <c r="L136" i="29"/>
  <c r="L138" i="29"/>
  <c r="A138" i="29"/>
  <c r="L137" i="27"/>
  <c r="A137" i="27"/>
  <c r="A133" i="27"/>
  <c r="L133" i="27"/>
  <c r="L138" i="27"/>
  <c r="A138" i="27"/>
  <c r="L134" i="29"/>
  <c r="A134" i="29"/>
  <c r="CE63" i="10"/>
  <c r="CE167" i="10"/>
  <c r="CF63" i="10"/>
  <c r="CF167" i="10"/>
  <c r="DX107" i="10"/>
  <c r="DX167" i="10"/>
  <c r="DV109" i="10"/>
  <c r="DV167" i="10"/>
  <c r="BZ116" i="10"/>
  <c r="BZ117" i="10"/>
  <c r="BV162" i="6"/>
  <c r="K162" i="6" s="1"/>
  <c r="J162" i="6" s="1"/>
  <c r="DQ2" i="10" s="1"/>
  <c r="DQ101" i="10" s="1"/>
  <c r="M101" i="10" s="1"/>
  <c r="L101" i="10" s="1"/>
  <c r="BV159" i="6"/>
  <c r="K159" i="6" s="1"/>
  <c r="J159" i="6" s="1"/>
  <c r="M130" i="10"/>
  <c r="L130" i="10" s="1"/>
  <c r="CA55" i="10"/>
  <c r="CA119" i="10"/>
  <c r="M119" i="10" s="1"/>
  <c r="L119" i="10" s="1"/>
  <c r="BK30" i="6"/>
  <c r="K30" i="6" s="1"/>
  <c r="J30" i="6" s="1"/>
  <c r="BK26" i="6"/>
  <c r="K26" i="6" s="1"/>
  <c r="J26" i="6" s="1"/>
  <c r="BT2" i="10" s="1"/>
  <c r="CX88" i="10"/>
  <c r="BU114" i="6"/>
  <c r="K114" i="6" s="1"/>
  <c r="J114" i="6" s="1"/>
  <c r="BU115" i="6"/>
  <c r="K115" i="6" s="1"/>
  <c r="J115" i="6" s="1"/>
  <c r="CW2" i="10" s="1"/>
  <c r="CW83" i="10" s="1"/>
  <c r="M83" i="10" s="1"/>
  <c r="BR85" i="6"/>
  <c r="K85" i="6" s="1"/>
  <c r="J85" i="6" s="1"/>
  <c r="BR84" i="6"/>
  <c r="K84" i="6" s="1"/>
  <c r="J84" i="6" s="1"/>
  <c r="BW47" i="10"/>
  <c r="BW116" i="10"/>
  <c r="DW109" i="10"/>
  <c r="DW110" i="10"/>
  <c r="M110" i="10" s="1"/>
  <c r="L87" i="10"/>
  <c r="L77" i="10"/>
  <c r="L78" i="10"/>
  <c r="CE72" i="10"/>
  <c r="CE62" i="10"/>
  <c r="CF72" i="10"/>
  <c r="CF62" i="10"/>
  <c r="CA47" i="10"/>
  <c r="DD28" i="10"/>
  <c r="M28" i="10" s="1"/>
  <c r="L28" i="10" s="1"/>
  <c r="L43" i="10"/>
  <c r="DD26" i="10"/>
  <c r="M26" i="10" s="1"/>
  <c r="L26" i="10" s="1"/>
  <c r="DD27" i="10"/>
  <c r="M27" i="10" s="1"/>
  <c r="L27" i="10" s="1"/>
  <c r="DD25" i="10"/>
  <c r="M25" i="10" s="1"/>
  <c r="L25" i="10" s="1"/>
  <c r="BW11" i="10"/>
  <c r="M11" i="10" s="1"/>
  <c r="BY1" i="6"/>
  <c r="CH80" i="10"/>
  <c r="CM60" i="10"/>
  <c r="DV106" i="10"/>
  <c r="DV108" i="10"/>
  <c r="DW106" i="10"/>
  <c r="DW108" i="10"/>
  <c r="L76" i="10"/>
  <c r="M65" i="10"/>
  <c r="L65" i="10" s="1"/>
  <c r="DD23" i="10"/>
  <c r="M23" i="10" s="1"/>
  <c r="BN51" i="10"/>
  <c r="BR51" i="10"/>
  <c r="BN91" i="6"/>
  <c r="N179" i="6"/>
  <c r="K179" i="6" s="1"/>
  <c r="J179" i="6" s="1"/>
  <c r="J188" i="6"/>
  <c r="J181" i="6"/>
  <c r="N191" i="6"/>
  <c r="K191" i="6" s="1"/>
  <c r="J191" i="6" s="1"/>
  <c r="J189" i="6"/>
  <c r="N180" i="6"/>
  <c r="K180" i="6" s="1"/>
  <c r="J180" i="6" s="1"/>
  <c r="J185" i="6"/>
  <c r="J137" i="6"/>
  <c r="N192" i="6"/>
  <c r="K192" i="6" s="1"/>
  <c r="J192" i="6" s="1"/>
  <c r="J178" i="6"/>
  <c r="J187" i="6"/>
  <c r="CM58" i="10"/>
  <c r="M58" i="10" s="1"/>
  <c r="DD20" i="10"/>
  <c r="M20" i="10" s="1"/>
  <c r="CM56" i="10"/>
  <c r="BN58" i="6"/>
  <c r="CM59" i="10"/>
  <c r="M59" i="10" s="1"/>
  <c r="DD22" i="10"/>
  <c r="DD10" i="10"/>
  <c r="BV161" i="6"/>
  <c r="BK27" i="6"/>
  <c r="BP75" i="6"/>
  <c r="BK25" i="6"/>
  <c r="BV160" i="6"/>
  <c r="BN48" i="6"/>
  <c r="BK29" i="6"/>
  <c r="BN49" i="6"/>
  <c r="BN51" i="6"/>
  <c r="BN57" i="6"/>
  <c r="BP93" i="6"/>
  <c r="BP73" i="6"/>
  <c r="BZ115" i="10"/>
  <c r="M115" i="10" s="1"/>
  <c r="L115" i="10" s="1"/>
  <c r="DJ102" i="10"/>
  <c r="M102" i="10" s="1"/>
  <c r="BW22" i="10"/>
  <c r="BW57" i="10"/>
  <c r="BW4" i="10"/>
  <c r="BW9" i="10"/>
  <c r="BW107" i="10"/>
  <c r="BP173" i="6"/>
  <c r="BP82" i="6"/>
  <c r="BP74" i="6"/>
  <c r="BL41" i="10"/>
  <c r="BL42" i="10"/>
  <c r="CH107" i="10"/>
  <c r="CH57" i="10"/>
  <c r="CA46" i="10"/>
  <c r="M46" i="10" s="1"/>
  <c r="CA107" i="10"/>
  <c r="CA57" i="10"/>
  <c r="BP81" i="6"/>
  <c r="BP72" i="6"/>
  <c r="CN57" i="10"/>
  <c r="BL35" i="6"/>
  <c r="BL38" i="6"/>
  <c r="BJ20" i="6"/>
  <c r="BJ22" i="6"/>
  <c r="BL92" i="6"/>
  <c r="BS105" i="6"/>
  <c r="K105" i="6" s="1"/>
  <c r="BS107" i="6"/>
  <c r="K107" i="6" s="1"/>
  <c r="BS108" i="6"/>
  <c r="K108" i="6" s="1"/>
  <c r="BS102" i="6"/>
  <c r="K102" i="6" s="1"/>
  <c r="BS103" i="6"/>
  <c r="K103" i="6" s="1"/>
  <c r="J34" i="6"/>
  <c r="J60" i="6"/>
  <c r="J17" i="6"/>
  <c r="J50" i="6"/>
  <c r="J16" i="6"/>
  <c r="J131" i="6"/>
  <c r="K24" i="28" l="1"/>
  <c r="J24" i="28" s="1"/>
  <c r="M60" i="29"/>
  <c r="BV2" i="29"/>
  <c r="BV41" i="29" s="1"/>
  <c r="M41" i="29" s="1"/>
  <c r="A30" i="29"/>
  <c r="K47" i="28"/>
  <c r="J47" i="28" s="1"/>
  <c r="K71" i="28"/>
  <c r="J71" i="28" s="1"/>
  <c r="L104" i="29"/>
  <c r="K80" i="28"/>
  <c r="J80" i="28" s="1"/>
  <c r="A27" i="27"/>
  <c r="A23" i="27"/>
  <c r="A25" i="27"/>
  <c r="A38" i="27"/>
  <c r="BO1" i="28"/>
  <c r="BO53" i="28" s="1"/>
  <c r="K53" i="28" s="1"/>
  <c r="J53" i="28" s="1"/>
  <c r="M107" i="29"/>
  <c r="L107" i="29" s="1"/>
  <c r="BT104" i="28"/>
  <c r="K104" i="28" s="1"/>
  <c r="J104" i="28" s="1"/>
  <c r="CQ2" i="29" s="1"/>
  <c r="CQ111" i="29" s="1"/>
  <c r="M111" i="29" s="1"/>
  <c r="A4" i="29"/>
  <c r="K101" i="28"/>
  <c r="J101" i="28" s="1"/>
  <c r="A35" i="27"/>
  <c r="A33" i="27"/>
  <c r="A21" i="27"/>
  <c r="A10" i="27"/>
  <c r="A22" i="27"/>
  <c r="A17" i="27"/>
  <c r="A18" i="27"/>
  <c r="A20" i="27"/>
  <c r="A29" i="27"/>
  <c r="L108" i="27"/>
  <c r="A28" i="27"/>
  <c r="A13" i="27"/>
  <c r="A24" i="27"/>
  <c r="A26" i="27"/>
  <c r="A30" i="27"/>
  <c r="A32" i="27"/>
  <c r="A9" i="27"/>
  <c r="M63" i="10"/>
  <c r="L63" i="10" s="1"/>
  <c r="A12" i="27"/>
  <c r="L5" i="27"/>
  <c r="A5" i="27"/>
  <c r="A37" i="27"/>
  <c r="A145" i="29"/>
  <c r="L145" i="29"/>
  <c r="L145" i="27"/>
  <c r="A145" i="27"/>
  <c r="L83" i="27"/>
  <c r="L50" i="27"/>
  <c r="L60" i="27"/>
  <c r="BY117" i="27"/>
  <c r="M117" i="27" s="1"/>
  <c r="BY48" i="27"/>
  <c r="CI120" i="27"/>
  <c r="CI48" i="27"/>
  <c r="L88" i="27"/>
  <c r="BM41" i="26"/>
  <c r="K41" i="26" s="1"/>
  <c r="J41" i="26" s="1"/>
  <c r="BM42" i="26"/>
  <c r="K42" i="26" s="1"/>
  <c r="J42" i="26" s="1"/>
  <c r="BM40" i="26"/>
  <c r="K40" i="26" s="1"/>
  <c r="J40" i="26" s="1"/>
  <c r="L34" i="27"/>
  <c r="A34" i="27"/>
  <c r="A39" i="27"/>
  <c r="BQ78" i="26"/>
  <c r="K78" i="26" s="1"/>
  <c r="J78" i="26" s="1"/>
  <c r="BQ79" i="26"/>
  <c r="K79" i="26" s="1"/>
  <c r="J79" i="26" s="1"/>
  <c r="BQ77" i="26"/>
  <c r="K77" i="26" s="1"/>
  <c r="J77" i="26" s="1"/>
  <c r="M167" i="10"/>
  <c r="L167" i="10" s="1"/>
  <c r="L107" i="27"/>
  <c r="A36" i="27"/>
  <c r="A40" i="27"/>
  <c r="CB120" i="27"/>
  <c r="CB48" i="27"/>
  <c r="L47" i="27"/>
  <c r="L49" i="27"/>
  <c r="BO54" i="26"/>
  <c r="K54" i="26" s="1"/>
  <c r="J54" i="26" s="1"/>
  <c r="BO53" i="26"/>
  <c r="K53" i="26" s="1"/>
  <c r="J53" i="26" s="1"/>
  <c r="BO55" i="26"/>
  <c r="K55" i="26" s="1"/>
  <c r="J55" i="26" s="1"/>
  <c r="BT109" i="26"/>
  <c r="K109" i="26" s="1"/>
  <c r="J109" i="26" s="1"/>
  <c r="CR2" i="27" s="1"/>
  <c r="CR105" i="27" s="1"/>
  <c r="M105" i="27" s="1"/>
  <c r="BT104" i="26"/>
  <c r="K104" i="26" s="1"/>
  <c r="J104" i="26" s="1"/>
  <c r="CQ2" i="27" s="1"/>
  <c r="L57" i="27"/>
  <c r="BV41" i="27"/>
  <c r="M41" i="27" s="1"/>
  <c r="BV42" i="27"/>
  <c r="M42" i="27" s="1"/>
  <c r="A25" i="29"/>
  <c r="A13" i="29"/>
  <c r="A26" i="29"/>
  <c r="A23" i="29"/>
  <c r="A11" i="29"/>
  <c r="A21" i="29"/>
  <c r="A27" i="29"/>
  <c r="A22" i="29"/>
  <c r="A33" i="29"/>
  <c r="A5" i="29"/>
  <c r="A24" i="29"/>
  <c r="A10" i="29"/>
  <c r="A20" i="29"/>
  <c r="A28" i="29"/>
  <c r="A12" i="29"/>
  <c r="A18" i="29"/>
  <c r="A32" i="29"/>
  <c r="A29" i="29"/>
  <c r="A17" i="29"/>
  <c r="A9" i="29"/>
  <c r="L5" i="29"/>
  <c r="BV42" i="29"/>
  <c r="M42" i="29" s="1"/>
  <c r="L42" i="29" s="1"/>
  <c r="L108" i="29"/>
  <c r="L105" i="29"/>
  <c r="BY117" i="29"/>
  <c r="M117" i="29" s="1"/>
  <c r="BY48" i="29"/>
  <c r="L55" i="29"/>
  <c r="BM40" i="28"/>
  <c r="K40" i="28" s="1"/>
  <c r="J40" i="28" s="1"/>
  <c r="BM42" i="28"/>
  <c r="K42" i="28" s="1"/>
  <c r="J42" i="28" s="1"/>
  <c r="BM41" i="28"/>
  <c r="K41" i="28" s="1"/>
  <c r="J41" i="28" s="1"/>
  <c r="CI48" i="29"/>
  <c r="CI120" i="29"/>
  <c r="L88" i="29"/>
  <c r="L57" i="29"/>
  <c r="BQ77" i="28"/>
  <c r="K77" i="28" s="1"/>
  <c r="J77" i="28" s="1"/>
  <c r="BQ79" i="28"/>
  <c r="K79" i="28" s="1"/>
  <c r="J79" i="28" s="1"/>
  <c r="BQ78" i="28"/>
  <c r="K78" i="28" s="1"/>
  <c r="J78" i="28" s="1"/>
  <c r="L50" i="29"/>
  <c r="L83" i="29"/>
  <c r="L47" i="29"/>
  <c r="BO54" i="28"/>
  <c r="K54" i="28" s="1"/>
  <c r="J54" i="28" s="1"/>
  <c r="L60" i="29"/>
  <c r="L49" i="29"/>
  <c r="L41" i="29"/>
  <c r="A41" i="29"/>
  <c r="L34" i="29"/>
  <c r="A38" i="29"/>
  <c r="A39" i="29"/>
  <c r="A35" i="29"/>
  <c r="A40" i="29"/>
  <c r="A34" i="29"/>
  <c r="A37" i="29"/>
  <c r="A36" i="29"/>
  <c r="CB120" i="29"/>
  <c r="CB48" i="29"/>
  <c r="M109" i="10"/>
  <c r="L109" i="10" s="1"/>
  <c r="M116" i="10"/>
  <c r="L116" i="10" s="1"/>
  <c r="M88" i="10"/>
  <c r="L88" i="10" s="1"/>
  <c r="M107" i="10"/>
  <c r="L107" i="10" s="1"/>
  <c r="K113" i="6"/>
  <c r="J113" i="6" s="1"/>
  <c r="M62" i="10"/>
  <c r="EE2" i="10"/>
  <c r="EE152" i="10" s="1"/>
  <c r="M152" i="10" s="1"/>
  <c r="M47" i="10"/>
  <c r="L47" i="10" s="1"/>
  <c r="L110" i="10"/>
  <c r="M108" i="10"/>
  <c r="M80" i="10"/>
  <c r="L80" i="10" s="1"/>
  <c r="M51" i="10"/>
  <c r="M57" i="10"/>
  <c r="L44" i="10"/>
  <c r="L11" i="10"/>
  <c r="K93" i="6"/>
  <c r="J93" i="6" s="1"/>
  <c r="K72" i="6"/>
  <c r="J72" i="6" s="1"/>
  <c r="K82" i="6"/>
  <c r="J82" i="6" s="1"/>
  <c r="K48" i="6"/>
  <c r="J48" i="6" s="1"/>
  <c r="K92" i="6"/>
  <c r="J92" i="6" s="1"/>
  <c r="K173" i="6"/>
  <c r="J173" i="6" s="1"/>
  <c r="K57" i="6"/>
  <c r="J57" i="6" s="1"/>
  <c r="K160" i="6"/>
  <c r="J160" i="6" s="1"/>
  <c r="K58" i="6"/>
  <c r="J58" i="6" s="1"/>
  <c r="K51" i="6"/>
  <c r="J51" i="6" s="1"/>
  <c r="K49" i="6"/>
  <c r="J49" i="6" s="1"/>
  <c r="K75" i="6"/>
  <c r="J75" i="6" s="1"/>
  <c r="K161" i="6"/>
  <c r="J161" i="6" s="1"/>
  <c r="K38" i="6"/>
  <c r="J38" i="6" s="1"/>
  <c r="K91" i="6"/>
  <c r="J91" i="6" s="1"/>
  <c r="CK2" i="10" s="1"/>
  <c r="CK34" i="10" s="1"/>
  <c r="K81" i="6"/>
  <c r="J81" i="6" s="1"/>
  <c r="K74" i="6"/>
  <c r="J74" i="6" s="1"/>
  <c r="K73" i="6"/>
  <c r="J73" i="6" s="1"/>
  <c r="K22" i="6"/>
  <c r="J22" i="6" s="1"/>
  <c r="K25" i="6"/>
  <c r="J25" i="6" s="1"/>
  <c r="K27" i="6"/>
  <c r="J27" i="6" s="1"/>
  <c r="K20" i="6"/>
  <c r="J20" i="6" s="1"/>
  <c r="K35" i="6"/>
  <c r="J35" i="6" s="1"/>
  <c r="K29" i="6"/>
  <c r="J29" i="6" s="1"/>
  <c r="J186" i="6"/>
  <c r="EG2" i="10"/>
  <c r="EG154" i="10" s="1"/>
  <c r="M154" i="10" s="1"/>
  <c r="EI2" i="10"/>
  <c r="EI153" i="10" s="1"/>
  <c r="BZ1" i="6"/>
  <c r="EJ2" i="10"/>
  <c r="EJ145" i="10" s="1"/>
  <c r="EA2" i="10"/>
  <c r="EH2" i="10"/>
  <c r="EH153" i="10" s="1"/>
  <c r="DZ2" i="10"/>
  <c r="DZ147" i="10" s="1"/>
  <c r="K190" i="6"/>
  <c r="J190" i="6" s="1"/>
  <c r="J105" i="6"/>
  <c r="J90" i="6"/>
  <c r="J64" i="6"/>
  <c r="J103" i="6"/>
  <c r="J65" i="6"/>
  <c r="CD2" i="10" s="1"/>
  <c r="CD64" i="10" s="1"/>
  <c r="M64" i="10" s="1"/>
  <c r="L64" i="10" s="1"/>
  <c r="J102" i="6"/>
  <c r="BT1" i="6" s="1"/>
  <c r="J108" i="6"/>
  <c r="K15" i="6"/>
  <c r="J107" i="6"/>
  <c r="M120" i="29" l="1"/>
  <c r="BO55" i="28"/>
  <c r="K55" i="28" s="1"/>
  <c r="J55" i="28" s="1"/>
  <c r="A47" i="27"/>
  <c r="CQ103" i="29"/>
  <c r="M103" i="29" s="1"/>
  <c r="L103" i="29" s="1"/>
  <c r="A45" i="27"/>
  <c r="M120" i="27"/>
  <c r="L120" i="27" s="1"/>
  <c r="K39" i="26"/>
  <c r="J39" i="26" s="1"/>
  <c r="L42" i="27"/>
  <c r="A42" i="27"/>
  <c r="K76" i="26"/>
  <c r="J76" i="26" s="1"/>
  <c r="L105" i="27"/>
  <c r="L41" i="27"/>
  <c r="A41" i="27"/>
  <c r="A44" i="27"/>
  <c r="A43" i="27"/>
  <c r="A46" i="27"/>
  <c r="K52" i="26"/>
  <c r="J52" i="26" s="1"/>
  <c r="L117" i="27"/>
  <c r="CQ111" i="27"/>
  <c r="M111" i="27" s="1"/>
  <c r="CQ103" i="27"/>
  <c r="M103" i="27" s="1"/>
  <c r="M48" i="27"/>
  <c r="A44" i="29"/>
  <c r="A46" i="29"/>
  <c r="A45" i="29"/>
  <c r="A43" i="29"/>
  <c r="A42" i="29"/>
  <c r="A47" i="29"/>
  <c r="K52" i="28"/>
  <c r="J52" i="28" s="1"/>
  <c r="K76" i="28"/>
  <c r="J76" i="28" s="1"/>
  <c r="K39" i="28"/>
  <c r="J39" i="28" s="1"/>
  <c r="L111" i="29"/>
  <c r="M48" i="29"/>
  <c r="A117" i="29" s="1"/>
  <c r="L117" i="29"/>
  <c r="L120" i="29"/>
  <c r="K19" i="6"/>
  <c r="J19" i="6" s="1"/>
  <c r="K24" i="6"/>
  <c r="J24" i="6" s="1"/>
  <c r="BQ1" i="6"/>
  <c r="BQ78" i="6" s="1"/>
  <c r="K78" i="6" s="1"/>
  <c r="J78" i="6" s="1"/>
  <c r="CI2" i="10"/>
  <c r="BM1" i="6"/>
  <c r="BM42" i="6" s="1"/>
  <c r="K42" i="6" s="1"/>
  <c r="J42" i="6" s="1"/>
  <c r="BY2" i="10"/>
  <c r="BO1" i="6"/>
  <c r="BO53" i="6" s="1"/>
  <c r="K53" i="6" s="1"/>
  <c r="J53" i="6" s="1"/>
  <c r="CB2" i="10"/>
  <c r="L62" i="10"/>
  <c r="BT104" i="6"/>
  <c r="K104" i="6" s="1"/>
  <c r="J104" i="6" s="1"/>
  <c r="CQ2" i="10" s="1"/>
  <c r="BT109" i="6"/>
  <c r="K109" i="6" s="1"/>
  <c r="J109" i="6" s="1"/>
  <c r="CR2" i="10" s="1"/>
  <c r="CR105" i="10" s="1"/>
  <c r="M105" i="10" s="1"/>
  <c r="L105" i="10" s="1"/>
  <c r="CJ2" i="10"/>
  <c r="CJ34" i="10" s="1"/>
  <c r="EF2" i="10"/>
  <c r="EF151" i="10" s="1"/>
  <c r="M151" i="10" s="1"/>
  <c r="L151" i="10" s="1"/>
  <c r="M153" i="10"/>
  <c r="M147" i="10"/>
  <c r="L147" i="10" s="1"/>
  <c r="L108" i="10"/>
  <c r="BP60" i="10"/>
  <c r="K88" i="6"/>
  <c r="K101" i="6"/>
  <c r="K47" i="6"/>
  <c r="J47" i="6" s="1"/>
  <c r="BO2" i="10"/>
  <c r="K80" i="6"/>
  <c r="J80" i="6" s="1"/>
  <c r="BU2" i="10"/>
  <c r="BU50" i="10" s="1"/>
  <c r="BS2" i="10"/>
  <c r="BS60" i="10" s="1"/>
  <c r="K71" i="6"/>
  <c r="J71" i="6" s="1"/>
  <c r="BQ2" i="10"/>
  <c r="BQ50" i="10" s="1"/>
  <c r="K56" i="6"/>
  <c r="J56" i="6" s="1"/>
  <c r="K28" i="6"/>
  <c r="J28" i="6" s="1"/>
  <c r="BV2" i="10"/>
  <c r="BV41" i="10" s="1"/>
  <c r="M41" i="10" s="1"/>
  <c r="DP2" i="10"/>
  <c r="DP100" i="10" s="1"/>
  <c r="M100" i="10" s="1"/>
  <c r="K33" i="6"/>
  <c r="J33" i="6" s="1"/>
  <c r="DI2" i="10"/>
  <c r="CP2" i="10"/>
  <c r="CP104" i="10" s="1"/>
  <c r="EA161" i="10"/>
  <c r="M161" i="10" s="1"/>
  <c r="EA164" i="10"/>
  <c r="M164" i="10" s="1"/>
  <c r="EA160" i="10"/>
  <c r="M160" i="10" s="1"/>
  <c r="EA159" i="10"/>
  <c r="M159" i="10" s="1"/>
  <c r="BZ195" i="6"/>
  <c r="K195" i="6" s="1"/>
  <c r="BZ194" i="6"/>
  <c r="K194" i="6" s="1"/>
  <c r="K63" i="6"/>
  <c r="J15" i="6"/>
  <c r="K106" i="6"/>
  <c r="A103" i="29" l="1"/>
  <c r="A106" i="27"/>
  <c r="A58" i="27"/>
  <c r="A51" i="27"/>
  <c r="A80" i="27"/>
  <c r="A54" i="27"/>
  <c r="A115" i="27"/>
  <c r="A55" i="27"/>
  <c r="A72" i="27"/>
  <c r="A88" i="27"/>
  <c r="A67" i="27"/>
  <c r="A87" i="27"/>
  <c r="A107" i="27"/>
  <c r="A86" i="27"/>
  <c r="A76" i="27"/>
  <c r="A69" i="27"/>
  <c r="A98" i="27"/>
  <c r="A82" i="27"/>
  <c r="A142" i="27"/>
  <c r="A148" i="27"/>
  <c r="A151" i="27"/>
  <c r="A140" i="27"/>
  <c r="A141" i="27"/>
  <c r="A120" i="29"/>
  <c r="L48" i="27"/>
  <c r="A48" i="27"/>
  <c r="A57" i="27"/>
  <c r="A77" i="27"/>
  <c r="A50" i="27"/>
  <c r="A56" i="27"/>
  <c r="A94" i="27"/>
  <c r="A65" i="27"/>
  <c r="A92" i="27"/>
  <c r="A97" i="27"/>
  <c r="A71" i="27"/>
  <c r="A78" i="27"/>
  <c r="A143" i="27"/>
  <c r="A158" i="27"/>
  <c r="A101" i="27"/>
  <c r="A165" i="27"/>
  <c r="A166" i="27"/>
  <c r="A116" i="27"/>
  <c r="A49" i="27"/>
  <c r="A167" i="27"/>
  <c r="A117" i="27"/>
  <c r="A74" i="27"/>
  <c r="A83" i="27"/>
  <c r="A73" i="27"/>
  <c r="A123" i="27"/>
  <c r="A121" i="27"/>
  <c r="A96" i="27"/>
  <c r="A119" i="27"/>
  <c r="A128" i="27"/>
  <c r="A125" i="27"/>
  <c r="A53" i="27"/>
  <c r="L111" i="27"/>
  <c r="A111" i="27"/>
  <c r="A127" i="27"/>
  <c r="A144" i="27"/>
  <c r="A122" i="27"/>
  <c r="A52" i="27"/>
  <c r="A75" i="27"/>
  <c r="A109" i="27"/>
  <c r="A62" i="27"/>
  <c r="A64" i="27"/>
  <c r="A114" i="27"/>
  <c r="A90" i="27"/>
  <c r="A118" i="27"/>
  <c r="A132" i="27"/>
  <c r="A120" i="27"/>
  <c r="A130" i="27"/>
  <c r="A70" i="27"/>
  <c r="A66" i="27"/>
  <c r="A59" i="27"/>
  <c r="A102" i="27"/>
  <c r="A100" i="27"/>
  <c r="A126" i="27"/>
  <c r="A99" i="27"/>
  <c r="A124" i="27"/>
  <c r="A131" i="27"/>
  <c r="A105" i="27"/>
  <c r="A103" i="27"/>
  <c r="L103" i="27"/>
  <c r="A79" i="27"/>
  <c r="A61" i="27"/>
  <c r="A129" i="27"/>
  <c r="A63" i="27"/>
  <c r="A60" i="27"/>
  <c r="L48" i="29"/>
  <c r="A48" i="29"/>
  <c r="A166" i="29"/>
  <c r="A123" i="29"/>
  <c r="A114" i="29"/>
  <c r="A140" i="29"/>
  <c r="A142" i="29"/>
  <c r="A130" i="29"/>
  <c r="A121" i="29"/>
  <c r="A119" i="29"/>
  <c r="A124" i="29"/>
  <c r="A116" i="29"/>
  <c r="A126" i="29"/>
  <c r="A125" i="29"/>
  <c r="A127" i="29"/>
  <c r="A165" i="29"/>
  <c r="A129" i="29"/>
  <c r="A141" i="29"/>
  <c r="A132" i="29"/>
  <c r="A131" i="29"/>
  <c r="A148" i="29"/>
  <c r="A115" i="29"/>
  <c r="A143" i="29"/>
  <c r="A118" i="29"/>
  <c r="A128" i="29"/>
  <c r="A122" i="29"/>
  <c r="A158" i="29"/>
  <c r="A151" i="29"/>
  <c r="A167" i="29"/>
  <c r="A144" i="29"/>
  <c r="A49" i="29"/>
  <c r="A51" i="29"/>
  <c r="A76" i="29"/>
  <c r="A80" i="29"/>
  <c r="A82" i="29"/>
  <c r="A90" i="29"/>
  <c r="A100" i="29"/>
  <c r="A105" i="29"/>
  <c r="A64" i="29"/>
  <c r="A56" i="29"/>
  <c r="A97" i="29"/>
  <c r="A65" i="29"/>
  <c r="A101" i="29"/>
  <c r="A87" i="29"/>
  <c r="A55" i="29"/>
  <c r="A73" i="29"/>
  <c r="A75" i="29"/>
  <c r="A63" i="29"/>
  <c r="A53" i="29"/>
  <c r="A96" i="29"/>
  <c r="A62" i="29"/>
  <c r="A83" i="29"/>
  <c r="A66" i="29"/>
  <c r="A50" i="29"/>
  <c r="A69" i="29"/>
  <c r="A99" i="29"/>
  <c r="A77" i="29"/>
  <c r="A106" i="29"/>
  <c r="A79" i="29"/>
  <c r="A109" i="29"/>
  <c r="A107" i="29"/>
  <c r="A61" i="29"/>
  <c r="A72" i="29"/>
  <c r="A88" i="29"/>
  <c r="A52" i="29"/>
  <c r="A59" i="29"/>
  <c r="A57" i="29"/>
  <c r="A60" i="29"/>
  <c r="A98" i="29"/>
  <c r="A78" i="29"/>
  <c r="A67" i="29"/>
  <c r="A71" i="29"/>
  <c r="A102" i="29"/>
  <c r="A70" i="29"/>
  <c r="A94" i="29"/>
  <c r="A86" i="29"/>
  <c r="A58" i="29"/>
  <c r="A54" i="29"/>
  <c r="A74" i="29"/>
  <c r="A92" i="29"/>
  <c r="A111" i="29"/>
  <c r="DI142" i="10"/>
  <c r="M142" i="10" s="1"/>
  <c r="DI144" i="10"/>
  <c r="M144" i="10" s="1"/>
  <c r="BY48" i="10"/>
  <c r="BY117" i="10"/>
  <c r="M117" i="10" s="1"/>
  <c r="L117" i="10" s="1"/>
  <c r="CB48" i="10"/>
  <c r="CB120" i="10"/>
  <c r="CI48" i="10"/>
  <c r="CI120" i="10"/>
  <c r="CQ103" i="10"/>
  <c r="M103" i="10" s="1"/>
  <c r="CQ111" i="10"/>
  <c r="BM41" i="6"/>
  <c r="K41" i="6" s="1"/>
  <c r="J41" i="6" s="1"/>
  <c r="BM40" i="6"/>
  <c r="K40" i="6" s="1"/>
  <c r="J40" i="6" s="1"/>
  <c r="BQ77" i="6"/>
  <c r="K77" i="6" s="1"/>
  <c r="J77" i="6" s="1"/>
  <c r="K76" i="6" s="1"/>
  <c r="J76" i="6" s="1"/>
  <c r="BO54" i="6"/>
  <c r="K54" i="6" s="1"/>
  <c r="J54" i="6" s="1"/>
  <c r="K52" i="6" s="1"/>
  <c r="J52" i="6" s="1"/>
  <c r="BO55" i="6"/>
  <c r="K55" i="6" s="1"/>
  <c r="J55" i="6" s="1"/>
  <c r="BQ79" i="6"/>
  <c r="K79" i="6" s="1"/>
  <c r="J79" i="6" s="1"/>
  <c r="M50" i="10"/>
  <c r="L50" i="10" s="1"/>
  <c r="DI158" i="10"/>
  <c r="M158" i="10" s="1"/>
  <c r="BO60" i="10"/>
  <c r="BT60" i="10"/>
  <c r="L41" i="10"/>
  <c r="BU49" i="10"/>
  <c r="BQ49" i="10"/>
  <c r="BV42" i="10"/>
  <c r="J194" i="6"/>
  <c r="J195" i="6"/>
  <c r="DI143" i="10"/>
  <c r="M143" i="10" s="1"/>
  <c r="J88" i="6"/>
  <c r="J106" i="6"/>
  <c r="BY171" i="6"/>
  <c r="K171" i="6" s="1"/>
  <c r="J63" i="6"/>
  <c r="J101" i="6"/>
  <c r="M120" i="10" l="1"/>
  <c r="L120" i="10" s="1"/>
  <c r="M48" i="10"/>
  <c r="L48" i="10" s="1"/>
  <c r="L144" i="10"/>
  <c r="K39" i="6"/>
  <c r="J39" i="6" s="1"/>
  <c r="M49" i="10"/>
  <c r="L49" i="10" s="1"/>
  <c r="M60" i="10"/>
  <c r="EL2" i="10"/>
  <c r="EL145" i="10" s="1"/>
  <c r="K193" i="6"/>
  <c r="J193" i="6" s="1"/>
  <c r="EK2" i="10"/>
  <c r="EK145" i="10" s="1"/>
  <c r="L158" i="10"/>
  <c r="J171" i="6"/>
  <c r="L51" i="10" l="1"/>
  <c r="AO134" i="10"/>
  <c r="AN9" i="10"/>
  <c r="AO126" i="10"/>
  <c r="AP10" i="10"/>
  <c r="M10" i="10" s="1"/>
  <c r="AO124" i="10"/>
  <c r="AO35" i="10"/>
  <c r="AN72" i="10"/>
  <c r="AO33" i="10"/>
  <c r="AO24" i="10"/>
  <c r="AO127" i="10"/>
  <c r="AO45" i="10"/>
  <c r="AO133" i="10"/>
  <c r="AP13" i="10"/>
  <c r="M13" i="10" s="1"/>
  <c r="AO56" i="10"/>
  <c r="AO141" i="10"/>
  <c r="AO135" i="10"/>
  <c r="AP42" i="10"/>
  <c r="AP56" i="10"/>
  <c r="AP90" i="10"/>
  <c r="AP135" i="10"/>
  <c r="AP33" i="10"/>
  <c r="AP127" i="10"/>
  <c r="AP140" i="10"/>
  <c r="AP99" i="10"/>
  <c r="AP45" i="10"/>
  <c r="AP148" i="10"/>
  <c r="AP141" i="10"/>
  <c r="AP106" i="10"/>
  <c r="AP72" i="10"/>
  <c r="AP35" i="10"/>
  <c r="AP133" i="10"/>
  <c r="AP54" i="10"/>
  <c r="AP134" i="10"/>
  <c r="AP121" i="10"/>
  <c r="AP24" i="10"/>
  <c r="AP9" i="10"/>
  <c r="AP124" i="10"/>
  <c r="AP126" i="10"/>
  <c r="AO148" i="10"/>
  <c r="AO90" i="10"/>
  <c r="AO42" i="10"/>
  <c r="AN99" i="10"/>
  <c r="AN111" i="10"/>
  <c r="M111" i="10" s="1"/>
  <c r="AO54" i="10"/>
  <c r="AO140" i="10"/>
  <c r="AN106" i="10"/>
  <c r="AO9" i="10"/>
  <c r="AO72" i="10"/>
  <c r="AO106" i="10"/>
  <c r="AO99" i="10"/>
  <c r="AO121" i="10"/>
  <c r="M24" i="10" l="1"/>
  <c r="L24" i="10" s="1"/>
  <c r="M135" i="10"/>
  <c r="L135" i="10" s="1"/>
  <c r="M72" i="10"/>
  <c r="L72" i="10" s="1"/>
  <c r="M133" i="10"/>
  <c r="L133" i="10" s="1"/>
  <c r="M99" i="10"/>
  <c r="L99" i="10" s="1"/>
  <c r="M141" i="10"/>
  <c r="L141" i="10" s="1"/>
  <c r="M127" i="10"/>
  <c r="L127" i="10" s="1"/>
  <c r="M106" i="10"/>
  <c r="L106" i="10" s="1"/>
  <c r="M90" i="10"/>
  <c r="L90" i="10" s="1"/>
  <c r="M56" i="10"/>
  <c r="L56" i="10" s="1"/>
  <c r="M45" i="10"/>
  <c r="L45" i="10" s="1"/>
  <c r="M9" i="10"/>
  <c r="M148" i="10"/>
  <c r="L148" i="10" s="1"/>
  <c r="L146" i="10"/>
  <c r="M140" i="10"/>
  <c r="L140" i="10" s="1"/>
  <c r="L142" i="10"/>
  <c r="M124" i="10"/>
  <c r="L124" i="10" s="1"/>
  <c r="L111" i="10"/>
  <c r="M54" i="10"/>
  <c r="L54" i="10" s="1"/>
  <c r="L10" i="10"/>
  <c r="M35" i="10"/>
  <c r="M33" i="10"/>
  <c r="L33" i="10" s="1"/>
  <c r="L20" i="10"/>
  <c r="L103" i="10"/>
  <c r="L13" i="10"/>
  <c r="L143" i="10"/>
  <c r="L57" i="10"/>
  <c r="L60" i="10"/>
  <c r="L98" i="10"/>
  <c r="L23" i="10"/>
  <c r="L100" i="10"/>
  <c r="L59" i="10"/>
  <c r="L58" i="10"/>
  <c r="L46" i="10"/>
  <c r="L75" i="10"/>
  <c r="Q145" i="10" l="1"/>
  <c r="R126" i="10"/>
  <c r="R134" i="10"/>
  <c r="S126" i="10"/>
  <c r="S145" i="10"/>
  <c r="S155" i="10"/>
  <c r="M155" i="10" s="1"/>
  <c r="S134" i="10"/>
  <c r="S162" i="10"/>
  <c r="M162" i="10" s="1"/>
  <c r="M134" i="10" l="1"/>
  <c r="L134" i="10" s="1"/>
  <c r="M145" i="10"/>
  <c r="M126" i="10"/>
  <c r="L150" i="10"/>
  <c r="L153" i="10"/>
  <c r="L161" i="10"/>
  <c r="L162" i="10"/>
  <c r="L155" i="10"/>
  <c r="L152" i="10"/>
  <c r="L154" i="10"/>
  <c r="L159" i="10"/>
  <c r="L160" i="10"/>
  <c r="L164" i="10"/>
  <c r="AG121" i="10"/>
  <c r="AG113" i="10"/>
  <c r="AG104" i="10"/>
  <c r="AG82" i="10"/>
  <c r="AG42" i="10"/>
  <c r="AG55" i="10"/>
  <c r="AG79" i="10"/>
  <c r="AG15" i="10"/>
  <c r="AG18" i="10"/>
  <c r="AG6" i="10"/>
  <c r="AG67" i="10"/>
  <c r="AG4" i="10"/>
  <c r="AI112" i="10"/>
  <c r="AH113" i="10"/>
  <c r="AH67" i="10"/>
  <c r="AH18" i="10"/>
  <c r="AH42" i="10"/>
  <c r="AH104" i="10"/>
  <c r="AH121" i="10"/>
  <c r="AH6" i="10"/>
  <c r="AH15" i="10"/>
  <c r="AH79" i="10"/>
  <c r="AH55" i="10"/>
  <c r="AH82" i="10"/>
  <c r="AH4" i="10"/>
  <c r="M113" i="10" l="1"/>
  <c r="L113" i="10" s="1"/>
  <c r="M104" i="10"/>
  <c r="L104" i="10" s="1"/>
  <c r="M82" i="10"/>
  <c r="L82" i="10" s="1"/>
  <c r="M79" i="10"/>
  <c r="L79" i="10" s="1"/>
  <c r="M67" i="10"/>
  <c r="L67" i="10" s="1"/>
  <c r="M42" i="10"/>
  <c r="L42" i="10" s="1"/>
  <c r="M15" i="10"/>
  <c r="L15" i="10" s="1"/>
  <c r="M18" i="10"/>
  <c r="L18" i="10" s="1"/>
  <c r="M6" i="10"/>
  <c r="L6" i="10" s="1"/>
  <c r="M4" i="10"/>
  <c r="L145" i="10"/>
  <c r="L126" i="10"/>
  <c r="M55" i="10"/>
  <c r="L55" i="10" s="1"/>
  <c r="M121" i="10"/>
  <c r="L121" i="10" s="1"/>
  <c r="L35" i="10"/>
  <c r="L102" i="10"/>
  <c r="AJ112" i="10"/>
  <c r="M112" i="10" s="1"/>
  <c r="A4" i="10" l="1"/>
  <c r="L4" i="10"/>
  <c r="A6" i="10"/>
  <c r="L112" i="10"/>
  <c r="L97" i="10"/>
  <c r="AB22" i="10"/>
  <c r="M22" i="10" s="1"/>
  <c r="AC31" i="10"/>
  <c r="AB34" i="10"/>
  <c r="M34" i="10" s="1"/>
  <c r="AB31" i="10"/>
  <c r="AB68" i="10"/>
  <c r="M68" i="10" s="1"/>
  <c r="AB19" i="10"/>
  <c r="M19" i="10" s="1"/>
  <c r="M31" i="10" l="1"/>
  <c r="A119" i="10" s="1"/>
  <c r="A26" i="10"/>
  <c r="A21" i="10"/>
  <c r="A28" i="10"/>
  <c r="L34" i="10"/>
  <c r="L83" i="10"/>
  <c r="L68" i="10"/>
  <c r="L22" i="10"/>
  <c r="L19" i="10"/>
  <c r="A144" i="10" l="1"/>
  <c r="A166" i="10"/>
  <c r="A117" i="10"/>
  <c r="A73" i="10"/>
  <c r="A120" i="10"/>
  <c r="A12" i="10"/>
  <c r="A11" i="10"/>
  <c r="A5" i="10"/>
  <c r="A8" i="10"/>
  <c r="A7" i="10"/>
  <c r="A129" i="10"/>
  <c r="A167" i="10"/>
  <c r="A139" i="10"/>
  <c r="A137" i="10"/>
  <c r="A138" i="10"/>
  <c r="A136" i="10"/>
  <c r="A78" i="10"/>
  <c r="A131" i="10"/>
  <c r="A130" i="10"/>
  <c r="A116" i="10"/>
  <c r="A123" i="10"/>
  <c r="A122" i="10"/>
  <c r="A118" i="10"/>
  <c r="A114" i="10"/>
  <c r="A109" i="10"/>
  <c r="A110" i="10"/>
  <c r="A105" i="10"/>
  <c r="A87" i="10"/>
  <c r="A101" i="10"/>
  <c r="A95" i="10"/>
  <c r="A93" i="10"/>
  <c r="A88" i="10"/>
  <c r="A84" i="10"/>
  <c r="A85" i="10"/>
  <c r="A77" i="10"/>
  <c r="A81" i="10"/>
  <c r="A32" i="10"/>
  <c r="A74" i="10"/>
  <c r="A62" i="10"/>
  <c r="A70" i="10"/>
  <c r="A71" i="10"/>
  <c r="A64" i="10"/>
  <c r="A63" i="10"/>
  <c r="A61" i="10"/>
  <c r="A52" i="10"/>
  <c r="A48" i="10"/>
  <c r="A37" i="10"/>
  <c r="A47" i="10"/>
  <c r="A43" i="10"/>
  <c r="A44" i="10"/>
  <c r="A39" i="10"/>
  <c r="A38" i="10"/>
  <c r="A40" i="10"/>
  <c r="A151" i="10"/>
  <c r="A148" i="10"/>
  <c r="A89" i="10"/>
  <c r="A159" i="10"/>
  <c r="A128" i="10"/>
  <c r="L31" i="10"/>
  <c r="A108" i="10"/>
  <c r="A94" i="10"/>
  <c r="A92" i="10"/>
  <c r="A76" i="10"/>
  <c r="A80" i="10"/>
  <c r="A69" i="10"/>
  <c r="A51" i="10"/>
  <c r="A36" i="10"/>
  <c r="A34" i="10"/>
  <c r="L9" i="10" l="1"/>
  <c r="A135" i="10"/>
  <c r="A57" i="10"/>
  <c r="A15" i="10"/>
  <c r="A125" i="10"/>
  <c r="A111" i="10"/>
  <c r="A91" i="10"/>
  <c r="A141" i="10"/>
  <c r="A35" i="10"/>
  <c r="A29" i="10"/>
  <c r="A53" i="10"/>
  <c r="A104" i="10"/>
  <c r="A124" i="10"/>
  <c r="A140" i="10"/>
  <c r="A98" i="10"/>
  <c r="A45" i="10"/>
  <c r="A143" i="10"/>
  <c r="A54" i="10"/>
  <c r="A90" i="10"/>
  <c r="A163" i="10"/>
  <c r="A23" i="10"/>
  <c r="A134" i="10"/>
  <c r="A33" i="10"/>
  <c r="A99" i="10"/>
  <c r="A145" i="10"/>
  <c r="A50" i="10"/>
  <c r="A153" i="10"/>
  <c r="A75" i="10"/>
  <c r="A142" i="10"/>
  <c r="A158" i="10"/>
  <c r="A100" i="10"/>
  <c r="A150" i="10"/>
  <c r="A72" i="10"/>
  <c r="A79" i="10"/>
  <c r="A66" i="10"/>
  <c r="A133" i="10"/>
  <c r="A113" i="10"/>
  <c r="A19" i="10"/>
  <c r="A106" i="10"/>
  <c r="A112" i="10"/>
  <c r="A164" i="10"/>
  <c r="A160" i="10"/>
  <c r="A60" i="10"/>
  <c r="A13" i="10"/>
  <c r="A17" i="10"/>
  <c r="A161" i="10"/>
  <c r="A49" i="10"/>
  <c r="A10" i="10"/>
  <c r="A86" i="10"/>
  <c r="A155" i="10"/>
  <c r="A147" i="10"/>
  <c r="A102" i="10"/>
  <c r="A25" i="10"/>
  <c r="A31" i="10"/>
  <c r="A152" i="10"/>
  <c r="A24" i="10"/>
  <c r="A162" i="10"/>
  <c r="A149" i="10"/>
  <c r="A96" i="10"/>
  <c r="A55" i="10"/>
  <c r="A27" i="10"/>
  <c r="A30" i="10"/>
  <c r="A157" i="10"/>
  <c r="A126" i="10"/>
  <c r="A42" i="10"/>
  <c r="A41" i="10"/>
  <c r="A103" i="10"/>
  <c r="A82" i="10"/>
  <c r="A67" i="10"/>
  <c r="A165" i="10"/>
  <c r="A18" i="10"/>
  <c r="A83" i="10"/>
  <c r="A127" i="10"/>
  <c r="A154" i="10"/>
  <c r="A97" i="10"/>
  <c r="A14" i="10"/>
  <c r="A107" i="10"/>
  <c r="A115" i="10"/>
  <c r="A68" i="10"/>
  <c r="A146" i="10"/>
  <c r="A65" i="10"/>
  <c r="A56" i="10"/>
  <c r="A16" i="10"/>
  <c r="A59" i="10"/>
  <c r="A156" i="10"/>
  <c r="A46" i="10"/>
  <c r="A121" i="10"/>
  <c r="A22" i="10"/>
  <c r="A58" i="10"/>
  <c r="A132" i="10"/>
  <c r="A20" i="10"/>
  <c r="A9" i="10"/>
</calcChain>
</file>

<file path=xl/sharedStrings.xml><?xml version="1.0" encoding="utf-8"?>
<sst xmlns="http://schemas.openxmlformats.org/spreadsheetml/2006/main" count="5994" uniqueCount="1254">
  <si>
    <t>Instructions of use</t>
  </si>
  <si>
    <t>The functions list is used to filter the applicable issues in the issues log. Therefore, the functions list shall be filled in before the issues log because modification(s) of functions list answers may modify issues applicability in the issues log.</t>
  </si>
  <si>
    <t>The applicant shall answer all the questions through the empty white cells. The grey cells do not have be filled, unless if specifically requested.</t>
  </si>
  <si>
    <t>In the Basic Functions Data list, the applicant shall provide for the field “Title line” the relevant information allowing to clearly identify the geographical scope to be considered (ex: Line 7, Station A – Station B, KP 3,2 – KP 297,8).</t>
  </si>
  <si>
    <r>
      <t xml:space="preserve">The ERTMS functions list is split in:
• one Basic Functions Data list including all the functions common to the main level and the possible fallback levels;
• one specific Functions list for each applicable level (the main level, a first optional fallback level and a second optional fallback level).
</t>
    </r>
    <r>
      <rPr>
        <u/>
        <sz val="11"/>
        <color theme="1"/>
        <rFont val="Calibri"/>
        <family val="2"/>
        <scheme val="minor"/>
      </rPr>
      <t>Remark</t>
    </r>
    <r>
      <rPr>
        <sz val="11"/>
        <color theme="1"/>
        <rFont val="Calibri"/>
        <family val="2"/>
        <scheme val="minor"/>
      </rPr>
      <t>: the Basic Functions Data list is also used to filter the applicable functions in the specific Functions list(s). Therefore, the Basic Functions Data list shall be filled in before the specific Functions list(s).</t>
    </r>
  </si>
  <si>
    <r>
      <t xml:space="preserve">In the functions list(s), the applicant:
• shall fill in, respecting the questions order, the mandatory “Answer” column in order to declare if and/or how the functions are used. When an answer is not provided, the associated function is considered as used by the filtering mechanisms; 
• shall fill in the “Comments” column to provide additional information requested in the “Instructions” column, if any;
• could fill in the “Comments” column to add any additional information s/he thinks to be relevant (ex: reference where the function is described in the documentation).
</t>
    </r>
    <r>
      <rPr>
        <u/>
        <sz val="11"/>
        <color theme="1"/>
        <rFont val="Calibri"/>
        <family val="2"/>
        <scheme val="minor"/>
      </rPr>
      <t>Remark</t>
    </r>
    <r>
      <rPr>
        <sz val="11"/>
        <color theme="1"/>
        <rFont val="Calibri"/>
        <family val="2"/>
        <scheme val="minor"/>
      </rPr>
      <t>: answers of the functions list is a declaration from the applicant and is not assessed by the Agency.</t>
    </r>
  </si>
  <si>
    <t>The specific radio related functions and issues are only available in the functions list and issues log related to the main level.</t>
  </si>
  <si>
    <t>As the Functions list and issues log are managed through one file, at submission, the applicant has to link under OSS the same file for both application file item 4 (“List of ERTMS functions to implement”) and item 5 (“Demonstration that the risks impacting interoperability have been addressed”).</t>
  </si>
  <si>
    <t>Only the Functions list and issues log file has to be linked to the application file item 4 and item 5 in the OSS mapping table. All documents referenced in the Functions list and in the issues log have to be linked to the application file item 6 in the OSS mapping table.</t>
  </si>
  <si>
    <t xml:space="preserve">If the answer and the documentary evidence provided for an issue are identical as those provided in another trackside approval application, the filename of the corresponding Functions list and issues log should be included in the “Comments” column.  </t>
  </si>
  <si>
    <t xml:space="preserve">Version </t>
  </si>
  <si>
    <t>Date</t>
  </si>
  <si>
    <t>Excel Sheet(s)</t>
  </si>
  <si>
    <t xml:space="preserve">Modifications /description </t>
  </si>
  <si>
    <t>Author</t>
  </si>
  <si>
    <t>Basic Functions Data List</t>
  </si>
  <si>
    <t>Filtering</t>
  </si>
  <si>
    <t>Values</t>
  </si>
  <si>
    <t>Title line</t>
  </si>
  <si>
    <t xml:space="preserve"> Please include here the name of the line(s) and/or section(s)</t>
  </si>
  <si>
    <t>Id</t>
  </si>
  <si>
    <t>Topic</t>
  </si>
  <si>
    <t>Parameter</t>
  </si>
  <si>
    <t>Description</t>
  </si>
  <si>
    <t>Answer</t>
  </si>
  <si>
    <t xml:space="preserve">Instructions </t>
  </si>
  <si>
    <t xml:space="preserve">Comments </t>
  </si>
  <si>
    <t>Filtering rule</t>
  </si>
  <si>
    <t>Filtering Result</t>
  </si>
  <si>
    <t>ETCS is YES</t>
  </si>
  <si>
    <t>RMR GSMR is YES</t>
  </si>
  <si>
    <t>RMR FRMCS is YES</t>
  </si>
  <si>
    <t>RMR GSMR
Only ETCS Data</t>
  </si>
  <si>
    <t>RMR GSMR
Voice and ETCS Data</t>
  </si>
  <si>
    <t>RMR FRMCS
Only ETCS Data</t>
  </si>
  <si>
    <t>RMR FRMCS
Voice and ETCS Data</t>
  </si>
  <si>
    <t>ETCS system version is &gt; 2.2</t>
  </si>
  <si>
    <t>Main Level is Level 1</t>
  </si>
  <si>
    <t>Main Level is Level 2</t>
  </si>
  <si>
    <t>Main Level is Level 3</t>
  </si>
  <si>
    <t>First FB Level is Level 1</t>
  </si>
  <si>
    <t>First FB Level is Level 2</t>
  </si>
  <si>
    <t>First FB Level is Level 3</t>
  </si>
  <si>
    <t>Second FB Level is Level 1</t>
  </si>
  <si>
    <t>Second FB Level is Level 2</t>
  </si>
  <si>
    <t>Second FB Level is Level 3</t>
  </si>
  <si>
    <t>Use of GSM-R</t>
  </si>
  <si>
    <t>CCS TSI</t>
  </si>
  <si>
    <t>Set of specifications</t>
  </si>
  <si>
    <t xml:space="preserve">System Version </t>
  </si>
  <si>
    <t>Level</t>
  </si>
  <si>
    <t>Question</t>
  </si>
  <si>
    <t>GSM-R Baseline</t>
  </si>
  <si>
    <t>Safe consist length SIL</t>
  </si>
  <si>
    <t>ATO system version</t>
  </si>
  <si>
    <t>ATO Grade of Automation</t>
  </si>
  <si>
    <t>ATO Communication System</t>
  </si>
  <si>
    <t>APPLICATION SCOPE</t>
  </si>
  <si>
    <t>ETCS</t>
  </si>
  <si>
    <t>Choose Yes/No</t>
  </si>
  <si>
    <t>When the ETCS is in the approval scope, answer shall be Yes.</t>
  </si>
  <si>
    <t>None</t>
  </si>
  <si>
    <t>Only Voice</t>
  </si>
  <si>
    <t>Set #1</t>
  </si>
  <si>
    <t>1.0</t>
  </si>
  <si>
    <t>Level 0</t>
  </si>
  <si>
    <t>Yes</t>
  </si>
  <si>
    <t>Baseline 1</t>
  </si>
  <si>
    <t>GOA 2</t>
  </si>
  <si>
    <t>RMR GSM-R (E)GPRS</t>
  </si>
  <si>
    <t>RMR GSM-R</t>
  </si>
  <si>
    <t>When the RMR GSM-R is in the approval scope, answer shall be Yes.</t>
  </si>
  <si>
    <t>Only ETCS Data</t>
  </si>
  <si>
    <t>I. Regulation (EU) 2020/420</t>
  </si>
  <si>
    <t>Set #2</t>
  </si>
  <si>
    <t>1.1</t>
  </si>
  <si>
    <t>Level NTC</t>
  </si>
  <si>
    <t>No</t>
  </si>
  <si>
    <t>Baseline 0</t>
  </si>
  <si>
    <t>SIL 2</t>
  </si>
  <si>
    <t>RMR FRMCS</t>
  </si>
  <si>
    <t>When the RMR FRMCS is in the approval scope, answer shall be Yes.</t>
  </si>
  <si>
    <t>I. Regulation (EU) 2020/387</t>
  </si>
  <si>
    <t>Set #3</t>
  </si>
  <si>
    <t>2.0</t>
  </si>
  <si>
    <t>Level 1</t>
  </si>
  <si>
    <t>SIL 4</t>
  </si>
  <si>
    <t>Other</t>
  </si>
  <si>
    <t>Use of RMR GSM-R</t>
  </si>
  <si>
    <t>Choose the applicable option in the answer column</t>
  </si>
  <si>
    <t>The type of RMR GSM-R project part of the approval scope shall be selected
(Note that KMC data should be considered as ETCS data).</t>
  </si>
  <si>
    <t>RMR GSM-R is Yes</t>
  </si>
  <si>
    <t>Voice and ETCS Data</t>
  </si>
  <si>
    <t>I. Regulation (EU) 2019/776</t>
  </si>
  <si>
    <t>Set CCS TSI 2023</t>
  </si>
  <si>
    <t>2.1</t>
  </si>
  <si>
    <t>Level 2</t>
  </si>
  <si>
    <t>Use of RMR FRMCS</t>
  </si>
  <si>
    <t>The type of RMR FRMCS project part of the approval scope shall be selected
(Note that KMC data should be considered as ETCS data).</t>
  </si>
  <si>
    <t>RMR FRMCS is Yes</t>
  </si>
  <si>
    <t>Regulation (EU) 2016/919</t>
  </si>
  <si>
    <t>2.2</t>
  </si>
  <si>
    <t>Level 3</t>
  </si>
  <si>
    <t>Decision (EU) 2015/14</t>
  </si>
  <si>
    <t>2.3</t>
  </si>
  <si>
    <t>No additional level</t>
  </si>
  <si>
    <t>SET OF SPECIFICATIONS</t>
  </si>
  <si>
    <t>Decision 2012/696/EU</t>
  </si>
  <si>
    <t>3.0</t>
  </si>
  <si>
    <t>For CCS TSI 2012/463/EU and older versions, set #1 should be selected.</t>
  </si>
  <si>
    <t>For set #1 None; for set #2 CCS TSI &gt;= 2012/696; for set#3 CCS TSI &gt;2016
For set CCS TSI 2023: CCS TSI=2023</t>
  </si>
  <si>
    <t>Decision 2012/463/EU</t>
  </si>
  <si>
    <t>Non application of CCS TSI or part of it (Derogation)</t>
  </si>
  <si>
    <t>If Yes, please provide the details and documentary evidences under the Item 13 of the application file.</t>
  </si>
  <si>
    <t>Decision 2012/462/EU</t>
  </si>
  <si>
    <t>ETCS SYSTEM VERSION</t>
  </si>
  <si>
    <t>ETCS system version</t>
  </si>
  <si>
    <r>
      <t xml:space="preserve">Please select the highest system version used. 
</t>
    </r>
    <r>
      <rPr>
        <sz val="11"/>
        <color rgb="FFFF0000"/>
        <rFont val="Calibri"/>
        <family val="2"/>
        <scheme val="minor"/>
      </rPr>
      <t>In case several system versions are used, please indicate them in the comments column.</t>
    </r>
  </si>
  <si>
    <t>ETCS is Yes AND
For 1.x: none; for 2.x: set 2 or 3 or 2023; for 3.0 : set 2023</t>
  </si>
  <si>
    <t>Decision 2012/88/EU</t>
  </si>
  <si>
    <t>RMR GSM-R BASELINE</t>
  </si>
  <si>
    <t>RMR GSM-R Baseline</t>
  </si>
  <si>
    <t>For CCS TSI (EU) 2015/14 and older versions, Baseline 0 should be selected.</t>
  </si>
  <si>
    <t>Decision 2010/79/EC</t>
  </si>
  <si>
    <t>ETCS LEVEL</t>
  </si>
  <si>
    <t xml:space="preserve">Trackside ETCS main level
</t>
  </si>
  <si>
    <r>
      <t xml:space="preserve">The associated lists to this level are:
  </t>
    </r>
    <r>
      <rPr>
        <sz val="11"/>
        <rFont val="Calibri"/>
        <family val="2"/>
      </rPr>
      <t xml:space="preserve">• </t>
    </r>
    <r>
      <rPr>
        <sz val="11"/>
        <rFont val="Calibri"/>
        <family val="2"/>
        <scheme val="minor"/>
      </rPr>
      <t xml:space="preserve">	Functions list (main level);
  • 	Issues log (main level).
In case of several main levels (for example, a line: level 1 | level 2 | Level 1), one functions list (and associated issues log) should be declared for each of them.</t>
    </r>
  </si>
  <si>
    <t>ETCS is Yes</t>
  </si>
  <si>
    <t>Decision 2009/561/EC</t>
  </si>
  <si>
    <t>Trackside ETCS 1st fallback level</t>
  </si>
  <si>
    <r>
      <t xml:space="preserve">The associated lists to this level are:
  • 	Functions list (1st fallback);
  • 	Issues log (1st fallback).
This first fallback level shall be declared if available in parallel with the main level with a lower priority.
</t>
    </r>
    <r>
      <rPr>
        <sz val="11"/>
        <color rgb="FFFF0000"/>
        <rFont val="Calibri"/>
        <family val="2"/>
        <scheme val="minor"/>
      </rPr>
      <t>When Level NTC is selected, the associated Class B system shall be indicated in in the comments column.</t>
    </r>
    <r>
      <rPr>
        <sz val="11"/>
        <color theme="1"/>
        <rFont val="Calibri"/>
        <family val="2"/>
        <scheme val="minor"/>
      </rPr>
      <t xml:space="preserve">
“No addional level” shall be selected if no ETCS fallback levels used.</t>
    </r>
  </si>
  <si>
    <t>Decision 2008/386/EC</t>
  </si>
  <si>
    <t xml:space="preserve">Trackside ETCS 2nd fallback level 
</t>
  </si>
  <si>
    <r>
      <t xml:space="preserve">The associated lists to this level are:
  • 	Functions list (2nd fallback);
  • 	Issues log (2nd fallback).
This second fallback level shall be declared if available in parallel with the main level but with a lower priority.
</t>
    </r>
    <r>
      <rPr>
        <sz val="11"/>
        <color rgb="FFFF0000"/>
        <rFont val="Calibri"/>
        <family val="2"/>
        <scheme val="minor"/>
      </rPr>
      <t>When Level NTC is selected, the associated Class B system shall be indicated in in the comments column.</t>
    </r>
    <r>
      <rPr>
        <sz val="11"/>
        <color theme="1"/>
        <rFont val="Calibri"/>
        <family val="2"/>
        <scheme val="minor"/>
      </rPr>
      <t xml:space="preserve">
“No addional level” shall be selected if no ETCS 2nd fallback level used.</t>
    </r>
  </si>
  <si>
    <t>Decision 2007/153/EC</t>
  </si>
  <si>
    <t>Level transitions inside and/or at borders</t>
  </si>
  <si>
    <t>Choose Yes/No in the options below</t>
  </si>
  <si>
    <t>Level transitions should consider all level transitions at the border of the geographical scope and all level transitions inside the geographical scope, at intermediate locations. Several possible values.</t>
  </si>
  <si>
    <t>Decision 2006/860/EC</t>
  </si>
  <si>
    <t>L0&lt;-&gt;L1</t>
  </si>
  <si>
    <t>Decision 2006/679/EC</t>
  </si>
  <si>
    <t>L0&lt;-&gt;L2</t>
  </si>
  <si>
    <t>Decision 2004/447/EC</t>
  </si>
  <si>
    <t>L0&lt;-&gt;L3</t>
  </si>
  <si>
    <t>Decision 2002/731/EC</t>
  </si>
  <si>
    <t>L0&lt;-&gt;LNTC</t>
  </si>
  <si>
    <t>Please indicate the related Class B system(s) in the comments column.</t>
  </si>
  <si>
    <t>L1&lt;-&gt;L2</t>
  </si>
  <si>
    <t>L1&lt;-&gt;L3</t>
  </si>
  <si>
    <t>L1&lt;-&gt;LNTC</t>
  </si>
  <si>
    <t>L2&lt;-&gt;L3</t>
  </si>
  <si>
    <t>L2&lt;-&gt;LNTC</t>
  </si>
  <si>
    <t>L3&lt;-&gt;LNTC</t>
  </si>
  <si>
    <t>TRACKSIDE CONSTITUENTS</t>
  </si>
  <si>
    <t>Optional constituents installed</t>
  </si>
  <si>
    <t>Several possible values</t>
  </si>
  <si>
    <t>Duplicated balises in BG</t>
  </si>
  <si>
    <t>Euroloop</t>
  </si>
  <si>
    <t>ETCS Level Main Level is Level 1 OR ETCS Level 1st Fallback is Level 1 OR ETCS Level 2nd Fallback is Level 1</t>
  </si>
  <si>
    <t>Radio In-fill Unit</t>
  </si>
  <si>
    <t>TRAIN INTEGRITY AND 
SAFE CONSIST LENGTH</t>
  </si>
  <si>
    <t>RBC relies on train integrity confirmation by the ETCS on-board</t>
  </si>
  <si>
    <t>ETCS Level Main Level is Level 2 OR ETCS Level 1st Fallback is Level 2 OR ETCS Level 2nd Fallback is Level 2</t>
  </si>
  <si>
    <t>Safe consist length information</t>
  </si>
  <si>
    <t>Please select the Safety Integrity Level (SIL) of the Safe consist length information required from on-board to access the line. In case the Safe consist length information is not required, please select "None".</t>
  </si>
  <si>
    <t>ETCS Level Main Level is Level (2 OR 3) OR ETCS Level 1st Fallback is Level (2 OR 3) OR ETCS Level 2nd Fallback is Level (2 OR 3) AND ETCS system version is &gt; 2.2</t>
  </si>
  <si>
    <t>KEY MANAGEMENT</t>
  </si>
  <si>
    <t>Online KMS</t>
  </si>
  <si>
    <t>Note that Online KMS requires Packet Switched connection (FRMCS or (E)GPRS)</t>
  </si>
  <si>
    <t>LEVEL CROSSING</t>
  </si>
  <si>
    <t>Level crossing(s)</t>
  </si>
  <si>
    <t>Answer shall be Yes if at least one level crossing is physically located within the project scope.</t>
  </si>
  <si>
    <t>AUTOMATIC TRAIN OPERATION</t>
  </si>
  <si>
    <t>Only one value</t>
  </si>
  <si>
    <t>In case answer is “Other”, please indicate in the comments column which communication system is foreseen (e.g. MNO).</t>
  </si>
  <si>
    <t>LIST OF CLASS B TRAIN PROTECTION SYSTEMS</t>
  </si>
  <si>
    <t>Class B train protection systems</t>
  </si>
  <si>
    <t>ALSN</t>
  </si>
  <si>
    <t>ASFA</t>
  </si>
  <si>
    <t>ATC v2</t>
  </si>
  <si>
    <t>ATC vR</t>
  </si>
  <si>
    <t>ATP</t>
  </si>
  <si>
    <t>ATP-VR/RHK</t>
  </si>
  <si>
    <t>CAWS</t>
  </si>
  <si>
    <t>Chiltern-ATP</t>
  </si>
  <si>
    <t>Crocodile</t>
  </si>
  <si>
    <t>DAAT</t>
  </si>
  <si>
    <t>EBICAB 700 (CONVEL)</t>
  </si>
  <si>
    <t>EVM</t>
  </si>
  <si>
    <t>GNT (Geschwindigkeitsüberwachung für NeiTech-Züge)</t>
  </si>
  <si>
    <t>GW ATP</t>
  </si>
  <si>
    <t>Indusi I60</t>
  </si>
  <si>
    <t>KCVB</t>
  </si>
  <si>
    <t>KCVP</t>
  </si>
  <si>
    <t>KVB</t>
  </si>
  <si>
    <t>KVBP</t>
  </si>
  <si>
    <t>LS</t>
  </si>
  <si>
    <t>LZB vES</t>
  </si>
  <si>
    <t>Mechanical Trainstops</t>
  </si>
  <si>
    <t>NEXTEO</t>
  </si>
  <si>
    <t>PKP radio system with Radiostop function</t>
  </si>
  <si>
    <t>RETB</t>
  </si>
  <si>
    <t>SHP</t>
  </si>
  <si>
    <t>SSC</t>
  </si>
  <si>
    <t>TBL 1</t>
  </si>
  <si>
    <t>TBL 2</t>
  </si>
  <si>
    <t>TPWS/AWS</t>
  </si>
  <si>
    <t>TVM 300</t>
  </si>
  <si>
    <t>TVM 430</t>
  </si>
  <si>
    <t>LIST OF CLASS B 
VOICE RADIO SYSTEMS</t>
  </si>
  <si>
    <t>Class B voice radio systems</t>
  </si>
  <si>
    <t>RMR GSM-R is Yes OR RMR FRMCS is Yes</t>
  </si>
  <si>
    <t>UIC Radio Chapter 1-4+6</t>
  </si>
  <si>
    <t>UIC Radio Chapter Bulgaria</t>
  </si>
  <si>
    <t>UIC Radio Chapter 1-4</t>
  </si>
  <si>
    <t>SRD</t>
  </si>
  <si>
    <t xml:space="preserve">The Estonian Railways train communication network </t>
  </si>
  <si>
    <t>Analogue Radio Germany - UIC 751-3</t>
  </si>
  <si>
    <t>CH — Greek Railways radio system (VHF)</t>
  </si>
  <si>
    <t>GSM-P</t>
  </si>
  <si>
    <t>LDZ  radio system</t>
  </si>
  <si>
    <t>The Lithuanian Railways train radio system</t>
  </si>
  <si>
    <t>Shunting Radio Communication System</t>
  </si>
  <si>
    <t>PKP radio system</t>
  </si>
  <si>
    <t>UIC Radio Chapter 1-4 (TTT radio system installed at Cascais line)</t>
  </si>
  <si>
    <t>TTT radio system CP_N (RSC – Rádio Solo-Comboio)</t>
  </si>
  <si>
    <t>Radio Network of CFR</t>
  </si>
  <si>
    <t>RETB (voice)</t>
  </si>
  <si>
    <t>Functions List (Main level)</t>
  </si>
  <si>
    <t>Filtering/Values</t>
  </si>
  <si>
    <t>Instructions</t>
  </si>
  <si>
    <t>Main level</t>
  </si>
  <si>
    <t>RMR GSMR</t>
  </si>
  <si>
    <t>RMR GSMR Only Voice</t>
  </si>
  <si>
    <t>RMR GSMR Only ETCS Data</t>
  </si>
  <si>
    <t>RMR GSMR Voice and ETCS Data</t>
  </si>
  <si>
    <t>RMR FRMCS Only Voice</t>
  </si>
  <si>
    <t>RMR FRMCS Only ETCS Data</t>
  </si>
  <si>
    <t>RMR FRMCS Voice and ETCS Data</t>
  </si>
  <si>
    <r>
      <rPr>
        <sz val="11"/>
        <color rgb="FFFFFF00"/>
        <rFont val="Calibri"/>
        <family val="2"/>
        <scheme val="minor"/>
      </rPr>
      <t>NOT</t>
    </r>
    <r>
      <rPr>
        <sz val="11"/>
        <color theme="0"/>
        <rFont val="Calibri"/>
        <family val="2"/>
        <scheme val="minor"/>
      </rPr>
      <t xml:space="preserve"> 1.0</t>
    </r>
  </si>
  <si>
    <r>
      <rPr>
        <sz val="11"/>
        <color rgb="FFFFFF00"/>
        <rFont val="Calibri"/>
        <family val="2"/>
        <scheme val="minor"/>
      </rPr>
      <t>NOT</t>
    </r>
    <r>
      <rPr>
        <sz val="11"/>
        <color theme="0"/>
        <rFont val="Calibri"/>
        <family val="2"/>
        <scheme val="minor"/>
      </rPr>
      <t xml:space="preserve"> 1.1</t>
    </r>
  </si>
  <si>
    <r>
      <rPr>
        <sz val="11"/>
        <color rgb="FFFFFF00"/>
        <rFont val="Calibri"/>
        <family val="2"/>
        <scheme val="minor"/>
      </rPr>
      <t xml:space="preserve">NOT </t>
    </r>
    <r>
      <rPr>
        <sz val="11"/>
        <color theme="0"/>
        <rFont val="Calibri"/>
        <family val="2"/>
        <scheme val="minor"/>
      </rPr>
      <t>No additional level</t>
    </r>
  </si>
  <si>
    <t xml:space="preserve">LX in the project </t>
  </si>
  <si>
    <t>Different than zero (LoA)</t>
  </si>
  <si>
    <t>Danger point</t>
  </si>
  <si>
    <t>Overlap</t>
  </si>
  <si>
    <t>SH mode profile</t>
  </si>
  <si>
    <t>SH D_MAMODE&gt;0</t>
  </si>
  <si>
    <t>OS mode profile</t>
  </si>
  <si>
    <t>OS D_MAMODE&gt;0</t>
  </si>
  <si>
    <t>LS mode profile</t>
  </si>
  <si>
    <t>LS D_MAMODE&gt;0</t>
  </si>
  <si>
    <t>SM initiated by driver</t>
  </si>
  <si>
    <t>TSR</t>
  </si>
  <si>
    <t>Revocable TSR</t>
  </si>
  <si>
    <t xml:space="preserve">Linking information (Packet 5) </t>
  </si>
  <si>
    <t>Route Suitability</t>
  </si>
  <si>
    <t>Plain text messages   (Packet 72/73)</t>
  </si>
  <si>
    <t>Fixed text messages  
(Packet 74/76)</t>
  </si>
  <si>
    <t>Text message acknowledged by driver (Q_TEXTCONFIRM ≠ 0)</t>
  </si>
  <si>
    <t>Roaming to public GSM operators is planned to be implemented</t>
  </si>
  <si>
    <t>GPRS</t>
  </si>
  <si>
    <t>EGPRS</t>
  </si>
  <si>
    <t>1 - 6</t>
  </si>
  <si>
    <t>AUTHORISE AND PROTECT TRAIN MOVEMENT</t>
  </si>
  <si>
    <t>Basic</t>
  </si>
  <si>
    <t>Main Level</t>
  </si>
  <si>
    <t>Current level</t>
  </si>
  <si>
    <t>1st Fallback</t>
  </si>
  <si>
    <t>2nd Fallback</t>
  </si>
  <si>
    <t>MOVEMENT AUTHORITY
(MA)</t>
  </si>
  <si>
    <t xml:space="preserve">Maximum Number of MA section </t>
  </si>
  <si>
    <t>Numerical value: integers from 1 to 6.</t>
  </si>
  <si>
    <t>The answer shall include also the "end section" (but not the danger point or the overlap).</t>
  </si>
  <si>
    <t>Level is 1 or 2 or 3</t>
  </si>
  <si>
    <t>MA Section timers</t>
  </si>
  <si>
    <t>Several section timers could be implemented.</t>
  </si>
  <si>
    <t>Section timer for a section in the MA 
(i.e. finite value for T_SECTIONTIMER)</t>
  </si>
  <si>
    <t>Section timer for the end of the MA 
(i.e. finite value for T_ENDTIMER)</t>
  </si>
  <si>
    <t>Signalling related speed restrictions (V_MAIN)</t>
  </si>
  <si>
    <t>Maximum speed of the line</t>
  </si>
  <si>
    <t>Please, provide the value in the comments column.</t>
  </si>
  <si>
    <t>Level is 1</t>
  </si>
  <si>
    <t>Zero (trip order)</t>
  </si>
  <si>
    <t>Other values</t>
  </si>
  <si>
    <t>Permitted speed at the limit of authority (V_LOA) or Permitted speed at the End of Movement Authority (V_EMA)</t>
  </si>
  <si>
    <t>Equal to zero (EoA)</t>
  </si>
  <si>
    <t>Validity time for the target speed at the LoA (T_LOA) or validity time for the target speed at the End of Movement Authority (T_EMA)</t>
  </si>
  <si>
    <t>Infinite</t>
  </si>
  <si>
    <t>V_LOA or (V_EMA) is different than zero (LoA) is Yes</t>
  </si>
  <si>
    <t>Finite value</t>
  </si>
  <si>
    <t xml:space="preserve"> V_LOA or (V_EMA) is different than zero (LoA) is Yes</t>
  </si>
  <si>
    <t>Danger Point</t>
  </si>
  <si>
    <t>Answer shall be Yes if Danger Point is used at least once.</t>
  </si>
  <si>
    <t xml:space="preserve"> Level is 1 or 2 or 3</t>
  </si>
  <si>
    <t>Release Speed for Danger Point</t>
  </si>
  <si>
    <t>Several options could be used in the project for different situations.</t>
  </si>
  <si>
    <t>Fixed by trackside (for each EoA)</t>
  </si>
  <si>
    <r>
      <rPr>
        <sz val="11"/>
        <rFont val="Calibri"/>
        <family val="2"/>
        <scheme val="minor"/>
      </rPr>
      <t xml:space="preserve">The release speed value should consider that the brake application could be delayed when:
- overpassing the EoA due to the processing of a BG located in the vicinity of the EoA, 
- being relocated by a BG whose location guarantees that the front end (considering the minimum distance between the antenna and the front end) has passed the EoA.
</t>
    </r>
    <r>
      <rPr>
        <sz val="11"/>
        <color rgb="FFFF0000"/>
        <rFont val="Calibri"/>
        <family val="2"/>
        <scheme val="minor"/>
      </rPr>
      <t>If used, please provide the National Value in the comments column.</t>
    </r>
  </si>
  <si>
    <t>Danger point is Yes</t>
  </si>
  <si>
    <t>National Value</t>
  </si>
  <si>
    <t>Calculated on-board</t>
  </si>
  <si>
    <t>When using on-board calculated release speed, please consider that all possible values allow feasible train operation.</t>
  </si>
  <si>
    <t>Answer shall be Yes if Overlap is used at least once.</t>
  </si>
  <si>
    <t>Release Speed for Overlap</t>
  </si>
  <si>
    <t>Overlap is Yes</t>
  </si>
  <si>
    <t xml:space="preserve">Overlap validity time </t>
  </si>
  <si>
    <t xml:space="preserve">Finite value for overlap validity time </t>
  </si>
  <si>
    <t xml:space="preserve">Infinite for overlap validity time </t>
  </si>
  <si>
    <t>SHUNTING
(SH)</t>
  </si>
  <si>
    <t>If the SH mode profile is implemented, answer shall be Yes.</t>
  </si>
  <si>
    <t>SH initiated by driver</t>
  </si>
  <si>
    <t>if the driver will be allowed to select SH, answer shall be Yes.</t>
  </si>
  <si>
    <t>ETCS is YES (and level not "No additional level")</t>
  </si>
  <si>
    <t>Maximum speed for each SH section
(V_MAMODE)</t>
  </si>
  <si>
    <t>Specific value for each SH section</t>
  </si>
  <si>
    <t>Please, provide the maximum speed for SH areas in the comments column.</t>
  </si>
  <si>
    <t>SH mode profile is Yes</t>
  </si>
  <si>
    <t>National Value: SH mode speed limit (V_NVSHUNT)</t>
  </si>
  <si>
    <t>Numerical value: integers from 0 to 600 km/h  
(resolution 5 km/h)</t>
  </si>
  <si>
    <t>Please provide the value.</t>
  </si>
  <si>
    <t>ETCS is YES  (and level not "No additional level")</t>
  </si>
  <si>
    <t>RBC sends to on-board "SH Refused" in some cases</t>
  </si>
  <si>
    <t>Level is 2 or 3</t>
  </si>
  <si>
    <t>SH profile sent by trackside for a further location (D_MAMODE &gt; 0)</t>
  </si>
  <si>
    <t>How is the beginning of the mode profile supervised (Q_MAMODE )?</t>
  </si>
  <si>
    <t>as the EoA, keeping the SvL given by the MA 
(Q_MAMODE = 0)</t>
  </si>
  <si>
    <t>SH D_MAMODE &gt; 0  is Yes AND ETCS system version is &gt; 1.1</t>
  </si>
  <si>
    <t>as both the EoA and the SvL 
(Q_MAMODE = 1)</t>
  </si>
  <si>
    <t>Acknowledgement area before reaching the SH area (L_ACKMAMODE)</t>
  </si>
  <si>
    <t>Numerical value [0  327.670] m</t>
  </si>
  <si>
    <r>
      <t xml:space="preserve">Please provide the value(s) in meters. 0 is a possible value.
</t>
    </r>
    <r>
      <rPr>
        <sz val="11"/>
        <color rgb="FFFF0000"/>
        <rFont val="Calibri"/>
        <family val="2"/>
        <scheme val="minor"/>
      </rPr>
      <t xml:space="preserve">In case of several possible values, please provide them in the comments column. </t>
    </r>
  </si>
  <si>
    <t>SH D_MAMODE &gt; 0  is Yes</t>
  </si>
  <si>
    <t>Danger for Shunting information
(Packet 132)</t>
  </si>
  <si>
    <t>List of balises for SH Area
(Packet 49)</t>
  </si>
  <si>
    <t>"Stop Shunting on desk opening" information (Packet 135)</t>
  </si>
  <si>
    <t xml:space="preserve"> ETCS system version is &gt; 1.0  (and level not "No additional level")</t>
  </si>
  <si>
    <t>ON-SIGHT 
(OS)</t>
  </si>
  <si>
    <t>Maximum speed for each OS section 
(V_MAMODE)</t>
  </si>
  <si>
    <t>Specific value for each OS section</t>
  </si>
  <si>
    <t>Please, provide the maximum speed for OS areas in the comments column.</t>
  </si>
  <si>
    <t>OS mode profile is Yes</t>
  </si>
  <si>
    <t>National Value: OS mode speed limit 
(V_NVONSIGHT)</t>
  </si>
  <si>
    <t>OS profile sent by trackside for a further location (D_MAMODE &gt; 0)</t>
  </si>
  <si>
    <t xml:space="preserve">How is the beginning of the mode profile supervised (Q_MAMODE)?
</t>
  </si>
  <si>
    <t>OS D_MAMODE &gt; 0  is Yes AND ETCS system version is &gt; 1.1</t>
  </si>
  <si>
    <t>Acknowledgement area before reaching the OS area (L_ACKMAMODE)</t>
  </si>
  <si>
    <t>OS D_MAMODE &gt; 0  is Yes</t>
  </si>
  <si>
    <t xml:space="preserve">Length of the OS mode profile section 
(L_MAMODE)
</t>
  </si>
  <si>
    <t>STAFF RESPONSIBLE 
(SR)</t>
  </si>
  <si>
    <t>National Value: Staff Responsible mode speed limit (V_NVSTFF)</t>
  </si>
  <si>
    <t>National Value: Maximum distance for running in SR mode (D_NVSTFF)</t>
  </si>
  <si>
    <t>Please provide the value in the comments column.</t>
  </si>
  <si>
    <t>Maximum distance for running in SR mode, specified by RBC (D_SR)</t>
  </si>
  <si>
    <t>Level is 2or 3</t>
  </si>
  <si>
    <t>Provide the value in the comments column.</t>
  </si>
  <si>
    <t>Staff Responsible distance information from loop (Packet 13)</t>
  </si>
  <si>
    <t>Level is 1 AND Euroloop is Yes AND ETCS system version is &gt; 1.1  (and level not "No additional level")</t>
  </si>
  <si>
    <t>Stop if in Staff Responsible 
(Packet 137)</t>
  </si>
  <si>
    <t>List of Balises in SR Authority 
(Packet 63)</t>
  </si>
  <si>
    <t>REVERSING 
(RV)</t>
  </si>
  <si>
    <t>RV mode</t>
  </si>
  <si>
    <t>LIMITED SUPERVISION 
(LS)</t>
  </si>
  <si>
    <t>(Level is 1 or 2 or 3) AND ETCS system version is &gt; 1.1</t>
  </si>
  <si>
    <t>Maximum speed for each LS section 
(V_MAMODE)</t>
  </si>
  <si>
    <t>Specific value for each LS section</t>
  </si>
  <si>
    <t>Please, provide the maximum speed for LS areas in the comments column.</t>
  </si>
  <si>
    <t>LS mode profile is Yes</t>
  </si>
  <si>
    <t>National Value: LS mode speed limit 
(V_NVLIMSUPERV)</t>
  </si>
  <si>
    <t>LS profile sent by trackside for a further location (D_MAMODE &gt; 0)</t>
  </si>
  <si>
    <t>LS D_MAMODE &gt; 0  is Yes</t>
  </si>
  <si>
    <t>Acknowledgement area before reaching the LS area (L_ACKMAMODE)</t>
  </si>
  <si>
    <t>Length of the LS mode profile section (L_MAMODE)</t>
  </si>
  <si>
    <t xml:space="preserve">	SUPERVISED MANOEUVRE (SM)  </t>
  </si>
  <si>
    <t>If the driver will be allowed to select SM, answer shall be Yes.</t>
  </si>
  <si>
    <t>Safe consist length information is not None AND Functions list main level</t>
  </si>
  <si>
    <t>RBC sends to on-board "SM Refused" in some cases (Message 5)</t>
  </si>
  <si>
    <t>SM initiated by driver is Yes</t>
  </si>
  <si>
    <t>Maximum speed for SM movement (V_SM)</t>
  </si>
  <si>
    <r>
      <t xml:space="preserve">Please provide the value(s) in meters. 
</t>
    </r>
    <r>
      <rPr>
        <sz val="11"/>
        <color rgb="FFFF0000"/>
        <rFont val="Calibri"/>
        <family val="2"/>
        <scheme val="minor"/>
      </rPr>
      <t xml:space="preserve">In case of several possible values, please provide them in the comments column. </t>
    </r>
  </si>
  <si>
    <t>START OF MISSION 
(SoM)</t>
  </si>
  <si>
    <t>SoM position report confirmed by RBC (Message 43)</t>
  </si>
  <si>
    <t>SoM procedure options when the on-board sends a MA request to RBC (SoM S21)</t>
  </si>
  <si>
    <t>FS Mode: The RBC could send an MA</t>
  </si>
  <si>
    <t>SR Mode: The RBC could send an SR Authorisation 
(Message 2)</t>
  </si>
  <si>
    <t>OS Mode: The RBC could send an MA with OS mode profile</t>
  </si>
  <si>
    <t>(Level is 2 or 3) AND OS mode profile is Yes</t>
  </si>
  <si>
    <t>SH Mode: The RBC could send an MA with SH mode profile</t>
  </si>
  <si>
    <t>(Level is 2 or 3) AND SH mode profile is Yes</t>
  </si>
  <si>
    <t>LS Mode: The RBC could send an MA with LS mode profile</t>
  </si>
  <si>
    <t>(Level is 2 or 3) AND LS mode profile is Yes</t>
  </si>
  <si>
    <t>Train running number from RBC
(Packet 140)</t>
  </si>
  <si>
    <t>OTHER TECHNICAL SUPERVISIONS</t>
  </si>
  <si>
    <t>EMERGENCY STOPS AND SHORTENING OF MA</t>
  </si>
  <si>
    <t>Unconditional Emergency Stop (UES)
(Message 16)</t>
  </si>
  <si>
    <t>Conditional Emergency Stop (CES)
(Message 15)</t>
  </si>
  <si>
    <t>Co-operative shortening of MA: Request to Shorten MA (Message 9)</t>
  </si>
  <si>
    <t>The RBC sends shorter MA 
(Packet 15 in Message 3)</t>
  </si>
  <si>
    <t>TEMPORARY SPEED RESTRICTIONS 
(TSR)</t>
  </si>
  <si>
    <t>TSR 
(Packet 65)</t>
  </si>
  <si>
    <t>Level is 0 or 1 or 2 or 3</t>
  </si>
  <si>
    <t>Type of TSR</t>
  </si>
  <si>
    <t>TSR is Yes</t>
  </si>
  <si>
    <t>Non-revocable TSR</t>
  </si>
  <si>
    <t>TSR Revocation (Packet 66)</t>
  </si>
  <si>
    <t>Revocable TSR is Yes</t>
  </si>
  <si>
    <t>Default Gradient for TSR
(Packet 141)</t>
  </si>
  <si>
    <t>TSR in L1 and L2/3 areas, i.e. mixed areas</t>
  </si>
  <si>
    <t>One option, and only one option, should be chosen.</t>
  </si>
  <si>
    <t>L1 and L2/3 TSR are equivalent</t>
  </si>
  <si>
    <t>(Main level is Level 2 or Level 3) AND a fallback level is level 1 AND TSR is Yes  AND Functions list main level</t>
  </si>
  <si>
    <t>TSR sent by BG for L1 are more restrictive</t>
  </si>
  <si>
    <t>Inhibition of revocable TSRs from balises in Level 2 (or Level 2/3) (Packet 64)</t>
  </si>
  <si>
    <t>(Level is 2 or 3) AND (ETCS system version is &gt; 1.1 ) AND Revocable TSR is Yes</t>
  </si>
  <si>
    <t>LINKING</t>
  </si>
  <si>
    <t>All BG marked as linked 
(Q_LINK = 1)</t>
  </si>
  <si>
    <t>Answer shall be No if there is at least one unlinked BG.</t>
  </si>
  <si>
    <t>ETCS is Yes AND Functions list main level</t>
  </si>
  <si>
    <t>All BG marked as unlinked 
(Q_LINK = 0)</t>
  </si>
  <si>
    <t>Answer shall be No if there is at least one linked BG.</t>
  </si>
  <si>
    <t>Linking information
(Packet 5)</t>
  </si>
  <si>
    <t>Answer shall be Yes if Packet 5 is at least used once.</t>
  </si>
  <si>
    <t>Linking reaction</t>
  </si>
  <si>
    <t>No reaction</t>
  </si>
  <si>
    <t>Linking information (Packet 5) is Yes</t>
  </si>
  <si>
    <t>Apply service brake</t>
  </si>
  <si>
    <t>Train trip</t>
  </si>
  <si>
    <t>Repositioning Information 
(Packet 16)</t>
  </si>
  <si>
    <t>Inhibition of balise group message consistency reaction (Packet 145)</t>
  </si>
  <si>
    <t>ETCS system version is not 1.0  (and level not "No additional level")</t>
  </si>
  <si>
    <t>VIRTUAL BALISE COVER</t>
  </si>
  <si>
    <t>Virtual Balise Cover marker 
(Packets 0/200)</t>
  </si>
  <si>
    <t>Virtual Balise Cover order 
(Packet 6)</t>
  </si>
  <si>
    <t>SYSTEM VERSION ORDER</t>
  </si>
  <si>
    <t>System Version order 
(Packet 2)</t>
  </si>
  <si>
    <t>NATIONAL VALUES</t>
  </si>
  <si>
    <t>National Values to be used at a further location</t>
  </si>
  <si>
    <t>Answer shall be Yes if in Packet 3: 0&lt;D_VALIDNV&lt;32767.</t>
  </si>
  <si>
    <t>National values for braking curves 
(Packet 203)</t>
  </si>
  <si>
    <t xml:space="preserve">Answer shall be No if the project foresees that the trains with the harmonised braking algorithm will use the default values as input. </t>
  </si>
  <si>
    <t>ETCS system version is 1.1 AND Level is 1 or 2 or 3</t>
  </si>
  <si>
    <t>Service brake feedback function
(Q_NVSBFBPERM is yes)</t>
  </si>
  <si>
    <t>ETCS system version is not 1.0 AND Functions list main level</t>
  </si>
  <si>
    <t>TECHNICAL PROCEDURES</t>
  </si>
  <si>
    <t>RBC HANDOVER</t>
  </si>
  <si>
    <t>RBC Handover</t>
  </si>
  <si>
    <t>LEVEL TRANSITIONS</t>
  </si>
  <si>
    <t>Level transition announced 
(D_LEVELTR &gt; 0)</t>
  </si>
  <si>
    <r>
      <t xml:space="preserve">Please, select “Yes” to indicate that all Level transitions are announced. 
</t>
    </r>
    <r>
      <rPr>
        <sz val="11"/>
        <color rgb="FFFF0000"/>
        <rFont val="Calibri"/>
        <family val="2"/>
        <scheme val="minor"/>
      </rPr>
      <t>If the answer is No, please provide the level transition(s) that are not announced in the comments column.</t>
    </r>
  </si>
  <si>
    <t>Conditional Level Transition Order (CLTO)  (Packet 46)</t>
  </si>
  <si>
    <t>Track Ahead Free up to level 2 (or level 2/3) transition location (Packet 90)</t>
  </si>
  <si>
    <t>Transitions is L0-&gt;L2 or L1-&gt;L2 or LNTC-&gt;L2 or L0-&gt;L3 or L1-&gt;L3 or LNTC-&gt;L3  
AND Functions list main level</t>
  </si>
  <si>
    <t>TRACK AHEAD FREE 
(TAF)</t>
  </si>
  <si>
    <t>Track Ahead Free Request 
(Message 34)</t>
  </si>
  <si>
    <t xml:space="preserve">Automatic TAF </t>
  </si>
  <si>
    <t>Automatic TAF using a position report</t>
  </si>
  <si>
    <t>Automatic TAF using CES message</t>
  </si>
  <si>
    <t>Automatic TAF using a distance guaranteed as free</t>
  </si>
  <si>
    <t>Automatic TAF by other means</t>
  </si>
  <si>
    <t>Please, explain the Automatic TAF used in the comments column.</t>
  </si>
  <si>
    <t>MANAGEMENT OF RADIO COMMUNICATION</t>
  </si>
  <si>
    <t>Initiation of a communication session 
(From RBC, message 38)</t>
  </si>
  <si>
    <t>No harmonised function. Deleted in SRS 3.6.0.</t>
  </si>
  <si>
    <t>(Level is 2 or 3) AND (Set of specifications is Set #1 or Set #2)</t>
  </si>
  <si>
    <t>Borders between different radio networks</t>
  </si>
  <si>
    <t>Answer should be Yes also in case there is an overlap of different radio networks in the application geographical scope.</t>
  </si>
  <si>
    <t xml:space="preserve"> (Level is 2 or 3) OR (Functions list main level AND RMR GSM-R is yes)</t>
  </si>
  <si>
    <t>TRACK DESCRIPTION</t>
  </si>
  <si>
    <t>SPEED RESTRICTIONS</t>
  </si>
  <si>
    <t>Different SSP depending on the Train Category</t>
  </si>
  <si>
    <t>Axle load Speed Profile 
(Packet 51)</t>
  </si>
  <si>
    <t>Speed restriction to ensure a given permitted braking distance (Packet 52)</t>
  </si>
  <si>
    <t>(Level is 1 or 2 or 3) AND (ETCS system version is not 1.0 or 1.1)</t>
  </si>
  <si>
    <t>Level crossing information 
(Packet 88)</t>
  </si>
  <si>
    <t xml:space="preserve">(Level is 1 or 2 or 3) AND (ETCS system version is not 1.0 or 1.1) AND LX in the project is Yes </t>
  </si>
  <si>
    <t>TRACK CONDITIONS</t>
  </si>
  <si>
    <t xml:space="preserve">Change of traction system </t>
  </si>
  <si>
    <t>Please indicate in the comments column how the change of traction system is planned to be implemented (using packet 39 or any other means).</t>
  </si>
  <si>
    <t>Change of allowed current consumption (Packet 40)</t>
  </si>
  <si>
    <t>Big Metal Masses 
(Packet 67)</t>
  </si>
  <si>
    <t>Sound horn 
(Packet 68)</t>
  </si>
  <si>
    <t>Non Stopping Area 
(Packet 68)</t>
  </si>
  <si>
    <t>If X=1, please indicate the kind of non-stopping area (tunnel, bridge, other reasons) in the comments column.</t>
  </si>
  <si>
    <t>Tunnel Stopping Area 
(Packet 68)</t>
  </si>
  <si>
    <t>Powerless section - Lower pantograph 
(Packet 68)</t>
  </si>
  <si>
    <t>Powerless section - Switch off the main power switch (Packet 68)</t>
  </si>
  <si>
    <t>Radio Hole 
(Packet 68)</t>
  </si>
  <si>
    <t>Air Tightness 
(Packet 68)</t>
  </si>
  <si>
    <t>Switch Off Regenerative Brake 
(Packet 68)</t>
  </si>
  <si>
    <t>Switch Off Eddy Current Brake for Service Brake (Packet 68)</t>
  </si>
  <si>
    <t>Switch Off Eddy Current Brake for Emergency Brake (Packet 68)</t>
  </si>
  <si>
    <t>Switch Off Magnetic Shoe Brake 
(Packet 68)</t>
  </si>
  <si>
    <t>Station Platforms 
(Packet 69)</t>
  </si>
  <si>
    <t>ADDITIONAL TRACK DESCRIPTION</t>
  </si>
  <si>
    <t>Route suitability loading gauge</t>
  </si>
  <si>
    <t>Route suitability is Yes</t>
  </si>
  <si>
    <t>Route suitability traction system</t>
  </si>
  <si>
    <t>Route suitability axle load</t>
  </si>
  <si>
    <t>Change of adhesion factor</t>
  </si>
  <si>
    <t>Update of the adhesion factor by trackside
(Packet 71)</t>
  </si>
  <si>
    <t>Update of the adhesion factor by driver
(Q_NVDRIVER_ADHES)</t>
  </si>
  <si>
    <t>DISPLAY OF INFORMATION TO THE DRIVER</t>
  </si>
  <si>
    <t>GEOGRAPHICAL POSTION</t>
  </si>
  <si>
    <t>Geographical position 
(Packet 79)</t>
  </si>
  <si>
    <t>TEXT MESSAGES FROM TRACKSIDE</t>
  </si>
  <si>
    <t>Plain text messages 
(Packet 72/73)</t>
  </si>
  <si>
    <t>Fixed text messages 
(Packet 74/76)</t>
  </si>
  <si>
    <t>Text message to be acknowledged by driver (Q_TEXTCONFIRM ≠ 0)</t>
  </si>
  <si>
    <t>Plain text messages  (Packet 72/73) is Yes OR 
Fixed text messages (Packet 76/74) is Yes</t>
  </si>
  <si>
    <t>Acknowledgement is planned to be forwarded to the RBC (Q_TEXTREPORT)</t>
  </si>
  <si>
    <t>(Level is 2 or 3) AND (ETCS system version is not 1.0 OR 1.1) AND Text message to be acknowledged by driver (Q_TEXTCONFIRM ≠ 0) is Yes</t>
  </si>
  <si>
    <t>LIMITED SUPERVISION INFORMATION</t>
  </si>
  <si>
    <t>Lowest Supervised Speed within the MA (Packet 180)</t>
  </si>
  <si>
    <t>Generic LS function marker 
(Packet 181)</t>
  </si>
  <si>
    <t>DEFAULT INFORMATION</t>
  </si>
  <si>
    <t>Default balise, loop or RIU information 
(Packet 254)</t>
  </si>
  <si>
    <t>ETCS is YES  AND Functions list main level</t>
  </si>
  <si>
    <t>OUTSIDE THE SCOPE OF ERTMS</t>
  </si>
  <si>
    <t>OTHERS</t>
  </si>
  <si>
    <t>Data is planned to be used by applications outside the ERTMS/ETCS system (Packet 44)</t>
  </si>
  <si>
    <t>Please provide in the comments columns the details of the P44 use.</t>
  </si>
  <si>
    <t>GSM-R</t>
  </si>
  <si>
    <t>GENERAL POINTS</t>
  </si>
  <si>
    <t>Roaming to other GSM-R operators is planned to be implemented</t>
  </si>
  <si>
    <t>Functions list main level AND RMR RMR GSM-R is Yes</t>
  </si>
  <si>
    <t>Specific protection for interferences is planned to be implemented</t>
  </si>
  <si>
    <t>Functions list main level AND RMR GSM-R is Yes</t>
  </si>
  <si>
    <t>Fixed line and/or mobile dispatchers system (new, modified or replaced)</t>
  </si>
  <si>
    <t>BEARER SERVICES</t>
  </si>
  <si>
    <t xml:space="preserve">GPRS </t>
  </si>
  <si>
    <t>Functions list main level AND (ETCS is Yes OR RMR GSM-R is Yes)</t>
  </si>
  <si>
    <t xml:space="preserve">EGPRS </t>
  </si>
  <si>
    <t>(E)GPRS used to carry ETCS data</t>
  </si>
  <si>
    <t>Please indicate in the comments column if (E)GPRS is planned to be used in the complete geographical scope, in specific section(s) or at station(s) only.</t>
  </si>
  <si>
    <t>RAILWAY SPECIFIC SERVICES</t>
  </si>
  <si>
    <t>Enhanced Railway Emergency Calls</t>
  </si>
  <si>
    <t>Radio Emergency Call planned to be cascaded to the RBC</t>
  </si>
  <si>
    <t>Group Id 200</t>
  </si>
  <si>
    <t>Group Id 500</t>
  </si>
  <si>
    <t>Group Id 555</t>
  </si>
  <si>
    <t>FREQUENCY BAND AND CHANNEL ARRANGEMENTS</t>
  </si>
  <si>
    <t>GSM-R frequency band</t>
  </si>
  <si>
    <t>Extended UIC band (UL: 873-880 MHz / DL: 918-925 MHz)</t>
  </si>
  <si>
    <t>Functions list main level AND RMR GSMR is Yes</t>
  </si>
  <si>
    <t>UIC band (UL: 876-880 MHz / DL: 921-925 MHz)</t>
  </si>
  <si>
    <t>GSM frequency band due to roaming agreements</t>
  </si>
  <si>
    <t>Extended GSM band (UL: 880-915 MHz / DL:925-960 MHz)</t>
  </si>
  <si>
    <t>Roaming to public GSM operators is planned to be implemented is yes</t>
  </si>
  <si>
    <t>Primary GSM band (UL: 890-915 MHz / DL: 935-960 MHz)</t>
  </si>
  <si>
    <t>Issues Log (Main Level)</t>
  </si>
  <si>
    <t>No.</t>
  </si>
  <si>
    <t>Id.</t>
  </si>
  <si>
    <t>Issues</t>
  </si>
  <si>
    <t>Specific issue</t>
  </si>
  <si>
    <t>Initial question issue log</t>
  </si>
  <si>
    <r>
      <rPr>
        <b/>
        <u/>
        <sz val="14"/>
        <color theme="0"/>
        <rFont val="Calibri"/>
        <family val="2"/>
        <scheme val="minor"/>
      </rPr>
      <t>Applicant</t>
    </r>
    <r>
      <rPr>
        <b/>
        <sz val="14"/>
        <color theme="0"/>
        <rFont val="Calibri"/>
        <family val="2"/>
        <scheme val="minor"/>
      </rPr>
      <t xml:space="preserve"> 
Demonstration of controlling issues: documentary evidence
 (document(s) and requirement(s) identification)</t>
    </r>
  </si>
  <si>
    <r>
      <rPr>
        <b/>
        <u/>
        <sz val="14"/>
        <color theme="0"/>
        <rFont val="Calibri"/>
        <family val="2"/>
        <scheme val="minor"/>
      </rPr>
      <t>Applicant</t>
    </r>
    <r>
      <rPr>
        <b/>
        <sz val="14"/>
        <color theme="0"/>
        <rFont val="Calibri"/>
        <family val="2"/>
        <scheme val="minor"/>
      </rPr>
      <t xml:space="preserve"> 
Comments</t>
    </r>
  </si>
  <si>
    <r>
      <rPr>
        <b/>
        <u/>
        <sz val="14"/>
        <color theme="0"/>
        <rFont val="Calibri"/>
        <family val="2"/>
        <scheme val="minor"/>
      </rPr>
      <t>Agency</t>
    </r>
    <r>
      <rPr>
        <b/>
        <sz val="14"/>
        <color theme="0"/>
        <rFont val="Calibri"/>
        <family val="2"/>
        <scheme val="minor"/>
      </rPr>
      <t xml:space="preserve">
Comments and conditions</t>
    </r>
  </si>
  <si>
    <r>
      <rPr>
        <b/>
        <u/>
        <sz val="14"/>
        <color theme="0"/>
        <rFont val="Calibri"/>
        <family val="2"/>
        <scheme val="minor"/>
      </rPr>
      <t>Agency</t>
    </r>
    <r>
      <rPr>
        <b/>
        <sz val="14"/>
        <color theme="0"/>
        <rFont val="Calibri"/>
        <family val="2"/>
        <scheme val="minor"/>
      </rPr>
      <t xml:space="preserve">
Issue Status</t>
    </r>
  </si>
  <si>
    <t>RMR GSMR
Only Voice</t>
  </si>
  <si>
    <r>
      <rPr>
        <sz val="11"/>
        <color rgb="FFFFFF00"/>
        <rFont val="Calibri"/>
        <family val="2"/>
        <scheme val="minor"/>
      </rPr>
      <t>NOT</t>
    </r>
    <r>
      <rPr>
        <sz val="11"/>
        <color theme="0"/>
        <rFont val="Calibri"/>
        <family val="2"/>
        <scheme val="minor"/>
      </rPr>
      <t xml:space="preserve"> Set CCS TSI 2023</t>
    </r>
  </si>
  <si>
    <t>Level 1
(current level)</t>
  </si>
  <si>
    <t>Level 2
(current level)</t>
  </si>
  <si>
    <t>Level 3
(current level)</t>
  </si>
  <si>
    <t>Level NTC
(current level)</t>
  </si>
  <si>
    <t>Level NTC
(1st FB)</t>
  </si>
  <si>
    <t>Level NTC
(2nd FB)</t>
  </si>
  <si>
    <t>Radio Infill Unit</t>
  </si>
  <si>
    <t>Train integrity</t>
  </si>
  <si>
    <r>
      <t>Online KMS is</t>
    </r>
    <r>
      <rPr>
        <sz val="11"/>
        <color rgb="FFFFFF00"/>
        <rFont val="Calibri"/>
        <family val="2"/>
        <scheme val="minor"/>
      </rPr>
      <t xml:space="preserve"> NO</t>
    </r>
  </si>
  <si>
    <t>T_SECTIONTIMER ≠ ∞</t>
  </si>
  <si>
    <t>T_ENDTIMER ≠ ∞</t>
  </si>
  <si>
    <t>Release Speed for Danger Point - Fixed by trackside (for each EoA)</t>
  </si>
  <si>
    <t>Release Speed for Danger Point - National Value</t>
  </si>
  <si>
    <t>Release Speed for Danger Point - Calculated on-board</t>
  </si>
  <si>
    <t>Release Speed for Overlap - Fixed by trackside (for each EoA)</t>
  </si>
  <si>
    <t>Release Speed for Overlap - National Value</t>
  </si>
  <si>
    <t>Release Speed for Overlap - Calculated on-board</t>
  </si>
  <si>
    <t xml:space="preserve">SH initiated by driver </t>
  </si>
  <si>
    <t>SH profile sent by trackside for a further location</t>
  </si>
  <si>
    <t>List of balises for SH Area (Packet 49)</t>
  </si>
  <si>
    <t>OS profile sent by trackside for a further location</t>
  </si>
  <si>
    <t>Maximum distance for running in SR mode (D_NVSTFF) is Finite</t>
  </si>
  <si>
    <t>Maximum distance for running in SR mode (D_SR) is Finite</t>
  </si>
  <si>
    <t>Stop if in Staff Responsible (Packet 137)</t>
  </si>
  <si>
    <t>RV mode profile</t>
  </si>
  <si>
    <t>LS profile sent by trackside for a further location</t>
  </si>
  <si>
    <t xml:space="preserve"> RBC could send an SR Authorisation (Message 2)</t>
  </si>
  <si>
    <t>The RBC could send an MA with OS mode profile</t>
  </si>
  <si>
    <t>Unconditional Emergency Stop</t>
  </si>
  <si>
    <t>Conditional Emergency Stop</t>
  </si>
  <si>
    <t xml:space="preserve">Inhibition of revocable TSRs from balises in Level 2 (or Level 2/3) </t>
  </si>
  <si>
    <r>
      <t xml:space="preserve">All BG marked as linked (Q_LINK=1) is </t>
    </r>
    <r>
      <rPr>
        <sz val="11"/>
        <color rgb="FFFFFF00"/>
        <rFont val="Calibri"/>
        <family val="2"/>
        <scheme val="minor"/>
      </rPr>
      <t>No</t>
    </r>
  </si>
  <si>
    <t xml:space="preserve">All BG marked as unlinked (Q_LINK = 0) </t>
  </si>
  <si>
    <t xml:space="preserve">Linking reaction Apply service brake </t>
  </si>
  <si>
    <t xml:space="preserve">Linking reaction Train trip </t>
  </si>
  <si>
    <t>Repositioning Information (Packet 16)</t>
  </si>
  <si>
    <t>Virtual Balise Cover marker (Packets 0/200)</t>
  </si>
  <si>
    <t>System Version order</t>
  </si>
  <si>
    <t>National Values to be used in a further location</t>
  </si>
  <si>
    <r>
      <t xml:space="preserve">National values for braking curves 
(Packet  203) </t>
    </r>
    <r>
      <rPr>
        <sz val="11"/>
        <color rgb="FFFFFF00"/>
        <rFont val="Calibri"/>
        <family val="2"/>
        <scheme val="minor"/>
      </rPr>
      <t>is NO</t>
    </r>
  </si>
  <si>
    <t>RBC handover</t>
  </si>
  <si>
    <t>Conditional Level Transition Order (CLTO) (Packet 46)</t>
  </si>
  <si>
    <t>Track Ahead Free up to level 2/3 transition location (Packet 90)</t>
  </si>
  <si>
    <t>Track Ahead Free Request (Message 34)</t>
  </si>
  <si>
    <t>Initiation of a communication session (From RBC, message 38)</t>
  </si>
  <si>
    <t xml:space="preserve">Axle load Speed Profile (Packet 51) </t>
  </si>
  <si>
    <t>Level crossing information (Packet 88)</t>
  </si>
  <si>
    <t>Change of traction system</t>
  </si>
  <si>
    <t>Radio hole</t>
  </si>
  <si>
    <t xml:space="preserve">Route suitability </t>
  </si>
  <si>
    <t>Update of the adhesion factor by TRK (Packet 71)</t>
  </si>
  <si>
    <r>
      <t xml:space="preserve">Update of the adhesion factor by TRK (Packet 71) </t>
    </r>
    <r>
      <rPr>
        <sz val="11"/>
        <color rgb="FFFFFF00"/>
        <rFont val="Calibri"/>
        <family val="2"/>
        <scheme val="minor"/>
      </rPr>
      <t>is No</t>
    </r>
  </si>
  <si>
    <t>Update of the adhesion factor by driver</t>
  </si>
  <si>
    <r>
      <t xml:space="preserve">Update of the adhesion factor by driver </t>
    </r>
    <r>
      <rPr>
        <sz val="11"/>
        <color rgb="FFFFFF00"/>
        <rFont val="Calibri"/>
        <family val="2"/>
        <scheme val="minor"/>
      </rPr>
      <t>is No</t>
    </r>
  </si>
  <si>
    <t>Plain text messages      (Packet 72/73)</t>
  </si>
  <si>
    <t>Fixed text messages (Packet 74/76)</t>
  </si>
  <si>
    <t>Status</t>
  </si>
  <si>
    <t>1.1.1</t>
  </si>
  <si>
    <t>Level transitions</t>
  </si>
  <si>
    <t>Transition point</t>
  </si>
  <si>
    <t>1) If level transitions to level 0/NTC are planned to be implemented next to SH areas, could an on-board be tripped in SH mode and reach a level transition to level 0/NTC while in trip mode?
2) If the answer to 1) is yes, how do you manage the situation of the undefined B2 on-board behaviour ending up in UN/SN mode with no valid Train Data?</t>
  </si>
  <si>
    <t>(ETCS system version is 1.0 OR 1.1) AND (Transition is L0-&gt;LNTC OR L1-&gt;LNTC OR L2-&gt;LNTC OR L3-&gt;LNTC OR L1-&gt;L0 OR L2-&gt;L0 OR L3-&gt;L0) AND (SH mode profile is Yes OR SH initiated by driver is Yes) AND Issue list main level</t>
  </si>
  <si>
    <t>Query</t>
  </si>
  <si>
    <t>1.1.2</t>
  </si>
  <si>
    <t>Closed</t>
  </si>
  <si>
    <t>1.1.5</t>
  </si>
  <si>
    <t>If movements in SH mode in level 0/NTC are allowed next to an ETCS border area (i.e. transition from level 0/NTC to level 1/2/3), what will prevent the train from entering into the ETCS area in Level 0/SH or Level NTC/SH?</t>
  </si>
  <si>
    <t>(ETCS system version is 1.0 OR 1.1)  AND (Transition from Level 0 OR NTC to Level 1 OR 2 OR 3) AND Issue list main level</t>
  </si>
  <si>
    <t>Closed with condition(s)</t>
  </si>
  <si>
    <t>1.1.6</t>
  </si>
  <si>
    <t>1) Are the level transition announcements (i.e. not the immediate or conditional level transition order given by BG at the border) planned to be sent by RBC?
2) If the answer to 1) is yes,  does the location of the transition in the announcement match the location of the border BG?
3) If the answer to 2) is no, how is it avoided that a level transition announcement (from RBC) and the level transition order (from BG) are received at the same time by the on-board (thus with different transition locations)?</t>
  </si>
  <si>
    <t>Transitions to/from (Level 2 or level 3)  AND Issue list main level</t>
  </si>
  <si>
    <t>Closed but unacceptable</t>
  </si>
  <si>
    <t>1.1.7</t>
  </si>
  <si>
    <t>ETCS system version is &lt; 3.0 AND Track Ahead Free up to level 2/3 transition location (Packet 90) is YES</t>
  </si>
  <si>
    <t>1.1.8</t>
  </si>
  <si>
    <t xml:space="preserve">Set of specifications is not set CCS TSI 2023 AND (Level is 1 OR 2 OR 3) AND (Transition is L1-&gt;L0 OR L2-&gt;L0 OR L3-&gt;L0 OR L1-&gt;LNTC OR L2-&gt;LNTC OR L3-&gt;LNTC) AND SH mode profile is Yes </t>
  </si>
  <si>
    <t>1.1.9</t>
  </si>
  <si>
    <t xml:space="preserve">Level transitions </t>
  </si>
  <si>
    <t>1) Which are the trackside engineering provisions to ensure that the Level 3 RBC (or the Level 2 RBC relying on train integrity confirmation) knows that the entire train has crossed its exit border (due to level transition or RBC Handover)?
2) How is  the communication session with the Level 3 RBC (or the Level 2 RBC relying on train integrity confirmation) terminated when the train exits the RBC area?</t>
  </si>
  <si>
    <t>ETCS system version is &lt; 3.0 AND ([Level is 3 AND (RBC Handover is Yes OR Transitions from Level 3)] OR [Level is 2 AND RBC relies on train integrity confirmation by the ETCS on-board is Yes AND (RBC Handover is Yes OR Transitions from Level 2)])</t>
  </si>
  <si>
    <t>1.1.10</t>
  </si>
  <si>
    <t>ETCS system version is &lt; 3.0 AND (Level is 2 OR 3) AND (Transition is L3-&gt;L1 OR L2-&gt;L1) AND SH mode profile is Yes</t>
  </si>
  <si>
    <t>1.1.11</t>
  </si>
  <si>
    <t>ETCS system version is &lt; 3.0 (and level not "No additional level")</t>
  </si>
  <si>
    <t>1.2.2</t>
  </si>
  <si>
    <t>Train in approach</t>
  </si>
  <si>
    <t>In the following scenario: Level transition with table of priority containing L3 (as highest priority) and LNTC,
1) Do you expect all trains being able to establish a communication session with the RBC to operate in L3, regardless whether they are fitted with a Train Integrity Monitoring System (TIMS) or not? 
2) If the answer to 1) is yes, is the operation in level NTC instead of level 3 of such on-boards not-fitted with a TIMS considered as preventing the normal service?</t>
  </si>
  <si>
    <t>ETCS system version is &lt; 3.0 AND Level is 3 AND Level NTC is declared in a fallback level</t>
  </si>
  <si>
    <t>1.2.3</t>
  </si>
  <si>
    <t>ETCS system version is &lt; 3.0 AND Level transition to Level (2 OR 3) AND All BG marked as linked (Q_LINK=1) is No</t>
  </si>
  <si>
    <t>1.3.2</t>
  </si>
  <si>
    <t>Degraded situations</t>
  </si>
  <si>
    <t>In transitions from level NTC to ETCS level 2/3, are both the ETCS and the NTC trackside systems planned to provide coherent information regarding a stopping aspect of the signal at the border?</t>
  </si>
  <si>
    <t>(ETCS system version is 1.0 OR 1.1) AND (Level transition from Level NTC to 2 OR 3) AND Issue list main level</t>
  </si>
  <si>
    <t>1.8.1</t>
  </si>
  <si>
    <t>Infill information at the level transition</t>
  </si>
  <si>
    <t>ETCS system version is &lt; 3.0 AND Level transitions to Level 1 AND Issue list main level</t>
  </si>
  <si>
    <t>1.9.1</t>
  </si>
  <si>
    <t>Linking information at the level transition</t>
  </si>
  <si>
    <t>1) In the area from the level transition announcement and the level transition border, do both linking information from the current level and the one stored in the transition buffer include the same BGs?
2) If the answer to 1) is no, what are the provisions taken to avoid that, in case the level transition occurs before the border BG is received, information extracted from the transition buffer is relocated based on the estimated travelled distance between its reference BG and the current LRBG?</t>
  </si>
  <si>
    <t>ETCS system version is &lt; 3.0 AND Level transition between Levels 1, 2 and 3 AND Linking information (Packet 5) is Yes  (and level not "No additional level")</t>
  </si>
  <si>
    <t>1.9.2</t>
  </si>
  <si>
    <t>1) In a transition from an area where the linking is not used to a level 1, 2 or 3 area, does linking information stored in the transition buffer include all the BGs marked as linked that are encountered by the train from the reference BG of the level transition announcement up to the location where the level transition is executed?
2) If the answer to 1) is no, what are the provisions taken to take into account that, in case the level transition occurs before the border BG is received, the on-board has to use location based information extracted from the transition buffer referring to a BG whose distance to the current LRBG cannot be retrieved from linking information?</t>
  </si>
  <si>
    <t>(ETCS system version is 1.0 OR 1.1) AND (Level transition to Level 1, 2 OR 3) AND Linking information (Packet 5) is Yes (and level not "No additional level")</t>
  </si>
  <si>
    <t>1.10.1</t>
  </si>
  <si>
    <t>Conditional level transition</t>
  </si>
  <si>
    <t>1) Is the Conditional Level Transition Order (packet 46) planned to be sent from BG together with Level Transition Order (packet 41)? 
2) Is the Conditional Level Transition Order (packet 46) planned to be sent between announcement and execution of the Level Transition Order (packet 41)?</t>
  </si>
  <si>
    <t>Set of specifications is #1 AND Conditional Level Transition Order is Yes AND Issue list main level</t>
  </si>
  <si>
    <t>2.2.4</t>
  </si>
  <si>
    <t>Authorisation across the handover location</t>
  </si>
  <si>
    <t>1) What are the provisions taken to take into account that, in case the on-board has sent a position report to the ACC RBC with the max safe front end having passed the announced border location (i.e. it considers the ACC RBC as the supervising one) but not referring to the border BG as LRBG (the border BG has been missed or the train has not yet passed the border BG with its antenna), the ACC RBC is able to interprete this position report such that it detects that it has become the supervising RBC?
2) What are the provisions taken to cope with the case the ACC RBC does not receive the position report sent by the on-board with the max safe front end having passed the announced border location (radio loss) such that it does not consider yet being the supervising RBC while the on-board does?</t>
  </si>
  <si>
    <t>RBC Handover is Yes</t>
  </si>
  <si>
    <t>2.2.5</t>
  </si>
  <si>
    <t>Set of specifications is #1 AND (Level is 2 OR 3)</t>
  </si>
  <si>
    <t>2.7.1</t>
  </si>
  <si>
    <t>Shunting protection in RBC handover</t>
  </si>
  <si>
    <t xml:space="preserve">Is it possible that the on-board operates in SH in the RBC handover area and crosses the RBC-RBC border in spite of the rule § 4.1.4.1 of the SUBSET-040 v2.0.0?   </t>
  </si>
  <si>
    <t>RBC Handover is Yes AND Set of specifications is #1 AND (SH mode profile is Yes OR SH initiated by driver is Yes)</t>
  </si>
  <si>
    <t>RBC handover Interface</t>
  </si>
  <si>
    <t>Level is 2 OR 3</t>
  </si>
  <si>
    <t>2.8.2</t>
  </si>
  <si>
    <t>Which are the values agreed at project level for the ‘configuration management’ of the RBC handover defined in Subset 039 (See table 13 configuration items)?</t>
  </si>
  <si>
    <t>2.8.5</t>
  </si>
  <si>
    <t>Do the RBCs involved in an RBC-RBC Handover, potentially from different projects and/or different suppliers, behave as follows?
a) When responding to a message 202 “Route Related Information Request” from the “Handing-Over RBC” containing a defined remaining distance for Route Related Information (D_REMAINDISTANCE ≠ special value ‘no restriction given’), the “Accepting RBC” sends a message 221 “Route Related Information” with one of the following information:
- A packet 80 “Mode Profile” with L_MAMODE = special value ‘infinite’
- A packet 21 “Gradient Profile” without G_A = special value ‘Non numerical value telling that the current gradient description ends at D_GRADIENT(n)'
- A packet 27 “International Static Speed Profile” without V_STATIC = special value ‘Non numerical value telling that the static speed profile description ends at D_STATIC(n)’
AND
b) When receiving the message 221 “Route Related Information” described in a), the “Handing-Over RBC” discards this latter because clause 5.3.1.2 from SUBSET-039 is considered as not respected.</t>
  </si>
  <si>
    <t>ETCS system version is &lt; 3.0 AND RBC Handover is Yes</t>
  </si>
  <si>
    <t>2.9.1</t>
  </si>
  <si>
    <t>Communication establishment</t>
  </si>
  <si>
    <t>1) Are packets 42 containing a communication session establishment order with the Accepting RBC planned to be implemented in the vicinity of the RBC/RBC border?
2) If answer to 1) is yes, are such packets 42 sent together with the RBC transition order (packet 131)?</t>
  </si>
  <si>
    <t>2.9.2</t>
  </si>
  <si>
    <t xml:space="preserve">Have you engineered trackside where an RBC-RBC Handover is still on-going between RBC1 and RBC2 while the on-board receives a packet 131 “RBC transition order” to connect to a third RBC (RBC3), because the route already extends into the RBC3 but the rear of the train is still inside the RBC1 area?
Note: to answer this question, you should consider, among others, the maximum train length and the on-board/RBC processing time to trigger/compute/manage the position report. </t>
  </si>
  <si>
    <t>3.1.4</t>
  </si>
  <si>
    <t>Braking curves</t>
  </si>
  <si>
    <t>Harmonised braking model</t>
  </si>
  <si>
    <t xml:space="preserve">What are the provisions to take into account the fact that a train fitted with a B3/B4 on-board or with a B2 on-board which implements the harmonised braking model will run with the default values? </t>
  </si>
  <si>
    <t>3.1.5</t>
  </si>
  <si>
    <t>How will the technical compatibility between the line and the trains fitted with a B2 on-board that does not implement the ERA_ERTMS_040022 be ensured?</t>
  </si>
  <si>
    <t xml:space="preserve">ETCS system version is (1.0 OR 1.1)  AND (Level is 1 OR 2 OR 3) </t>
  </si>
  <si>
    <t>3.1.6</t>
  </si>
  <si>
    <t>1) In case it is planned to neither use the packet 71 nor the update of adhesion factor by driver to manage the operation under reduced adhesion conditions, do you rely on the pre-indication to help the driver to reduce him/herself the speed of the train?
2) If answer to 1) is yes, for B3R2/B4 on-boards, do you require additional DMI information (TTI or target display in CSM) together with the mandatory planning info as a full substitute of the pre-indication?</t>
  </si>
  <si>
    <t>(Set of specifications is #1 OR #2) AND Update of the adhesion factor by TRK (Packet 71) is No AND Update of the adhesion factor by driver is No AND Issue list main level</t>
  </si>
  <si>
    <t>3.1.7</t>
  </si>
  <si>
    <t>ETCS System version is (1.0 OR 1.1) AND (Transition is LNTC-&gt;L1 OR LNTC-&gt;L2 OR LNTC-&gt;L3) AND
(Update of the adhesion factor by TRK is Yes OR Update of the adhesion factor by driver is Yes) AND Level is (1 OR 2 OR 3)</t>
  </si>
  <si>
    <t>4.1.2</t>
  </si>
  <si>
    <t>Authorising the vehicle to move</t>
  </si>
  <si>
    <t>First authorisation to run</t>
  </si>
  <si>
    <t>How is the start of mission planned to be implemented in the line and in particular which are the checks implemented prior to the sending of the first authorisation to run?</t>
  </si>
  <si>
    <t>4.1.3</t>
  </si>
  <si>
    <t>In the following scenario:
•  During a start of mission procedure in level 2/3,
•  After the RBC sends an authorisation to run in Staff Responsible (SR) mode (message 2), 
•  An On Sight (OS) route is established before the driver acknowledges the SR mode
Are the RBCs designed to wait for the on-board to report the SR mode, before sending an OS movement authority?</t>
  </si>
  <si>
    <t>Set of specifications is #1 AND The RBC could send an MA with OS mode profile is Yes AND The RBC could send an SR Authorisation (Message 2) is Yes</t>
  </si>
  <si>
    <t>4.1.4</t>
  </si>
  <si>
    <t>If, during a start of mission, the on-board sends a message 157 “SoM Position Report” with the LRBG status set to “invalid”, what is the LRBG ID contained in the message 41 “Train Accepted” sent by the RBC (identical to the “invalid” LRBG reported or the special value “unknown”)?</t>
  </si>
  <si>
    <t>(Level is 2 OR 3) AND Set of specifications is #1</t>
  </si>
  <si>
    <t>4.1.6</t>
  </si>
  <si>
    <t>ETCS system version is &lt; 3.0 AND (Level is 2 OR 3) AND (Level transition from Level 1 to 2 OR 3)</t>
  </si>
  <si>
    <t>4.1.7</t>
  </si>
  <si>
    <t>(ETCS System version is 2.0 OR 2.1 OR 2.2 OR 2.3) AND (Level is 2 OR 3)</t>
  </si>
  <si>
    <t>4.1.8</t>
  </si>
  <si>
    <t>During Start of Mission, in case the on-board sends to the RBC the message 129 “Validated Train Data” containing a packet 0 “Position Report” before sending the message 157 “SoM Position Report”, does the RBC use this Position Report to compute the MA?</t>
  </si>
  <si>
    <t>ETCS system version is &lt; 3.0 AND (Level is 2 OR 3)</t>
  </si>
  <si>
    <t>4.1.9</t>
  </si>
  <si>
    <t>4.1.10</t>
  </si>
  <si>
    <t>4.2.1</t>
  </si>
  <si>
    <t>Timers</t>
  </si>
  <si>
    <t>ETCS system version is &lt; 3.0 AND (T_SECTIONTIMER ≠ ∞ OR T_ENDTIMER ≠ ∞ OR  Finite value for overlap validity time)</t>
  </si>
  <si>
    <t>4.2.2</t>
  </si>
  <si>
    <t>In case the RBC sends a movement authority (MA) containing an overlap/end section timer (i.e. T_ENDTIMER ≠ ∞ and/or T_OL ≠ ∞), will it be possible that it could be repeated by the RBC after the on‐board passes both the interlocking and the MA overlap/end section timer start location?</t>
  </si>
  <si>
    <t xml:space="preserve">(System version is 1.0 OR 1.1) AND (Level is 2 OR 3) AND (T_ENDTIMER ≠ ∞ OR Finite value for overlap validity time)
</t>
  </si>
  <si>
    <t>4.2.3</t>
  </si>
  <si>
    <t>What are the  engineered provisions to consider the following scenario?
- 	Step 1: the on-board shortens its MA with the current estimated front end and max safe front end positions, as the End of Authority (EoA) and Supervised Location (SvL) respectively, with no Release Speed (due to SUBSET-026 §A.3.4.1.3 g, h, i for example);
-	Step 2: the new SvL location, is located after the MA section limit while the associated timer has not been stopped (SUBSET-026 §3.8.4.2.3 not satisfied);
-	 Step 3: the section timer value becomes greater than the time-out value (SUBSET-026 §3.8.4.2.2). The EoA/SvL are moved to the start of the MA section with the national value of the Release Speed;
-	 Step 4: the train is allowed to proceed with the national value for the release speed while the trackside would expect no train movement after step 1.
Note: refer to the Sheet “Issues additional information”</t>
  </si>
  <si>
    <t>ETCS system version is &lt; 3.0 AND T_SECTIONTIMER ≠ ∞ is Yes</t>
  </si>
  <si>
    <t>4.2.4</t>
  </si>
  <si>
    <t>Have you engineered trackside constituents transmitting an MA with time limited sections having the section timer stop location in rear of the min safe front end when: 
1)	 The MA is received?
2) The MA is extracted from the transition buffer (cases of an announced level transition to level 1, 2, 3 or RBC handover)?</t>
  </si>
  <si>
    <t>4.3.1</t>
  </si>
  <si>
    <t>Renewal of the Movement Authority</t>
  </si>
  <si>
    <t>ETCS System Version is &lt; 3.0 AND (Level is 2 OR 3) AND Permitted speed at the limit of authority is different than zero</t>
  </si>
  <si>
    <t>4.3.5</t>
  </si>
  <si>
    <t>ETCS System Version is &lt; 3.0 AND OS mode profile is Yes AND Track Ahead Free Request (Message 34) is YES</t>
  </si>
  <si>
    <t>4.3.6</t>
  </si>
  <si>
    <t xml:space="preserve">What is the maximum number of mode profile sections that you plan to engineer in a packet 80 “Mode Profile”? </t>
  </si>
  <si>
    <t>Set of specifications is #1 AND (OS or SH mode profile is Yes)</t>
  </si>
  <si>
    <t>4.3.7</t>
  </si>
  <si>
    <t>Have you engineered trackside constituents transmitting a packet 80 “Mode Profile” for further location (D_MAMODE ≠ 0), a packet 70 “Route Suitability Data” or a packet 88 “Level Crossing information” for a non-protected LX having a start location beyond the SvL derived from the MA?</t>
  </si>
  <si>
    <t>ETCS System Version is &lt; 3.0 AND
(SH profile sent by trackside for a further location (D_MAMODE &gt; 0) is Yes OR OS profile sent by trackside for a further location (D_MAMODE &gt; 0) is Yes OR LS profile sent by trackside for a further location (D_MAMODE &gt; 0) is Yes OR Route suitability (Packet 70) is Yes OR Level crossing information (Packet 88) is Yes)</t>
  </si>
  <si>
    <t>4.5.1</t>
  </si>
  <si>
    <t>Release speed</t>
  </si>
  <si>
    <t>ETCS System Version is &lt; 3.0 AND (Release Speed for Danger Point is calculated on-board OR Release Speed for Overlap is calculated on-board)</t>
  </si>
  <si>
    <t>4.5.3</t>
  </si>
  <si>
    <r>
      <t>Authorising the vehicle to move</t>
    </r>
    <r>
      <rPr>
        <b/>
        <i/>
        <u/>
        <sz val="11"/>
        <color theme="1"/>
        <rFont val="Calibri"/>
        <family val="2"/>
        <scheme val="minor"/>
      </rPr>
      <t xml:space="preserve"> </t>
    </r>
    <r>
      <rPr>
        <sz val="11"/>
        <color theme="1"/>
        <rFont val="Calibri"/>
        <family val="2"/>
        <scheme val="minor"/>
      </rPr>
      <t xml:space="preserve">
</t>
    </r>
    <r>
      <rPr>
        <u/>
        <sz val="11"/>
        <color theme="1"/>
        <rFont val="Calibri"/>
        <family val="2"/>
        <scheme val="minor"/>
      </rPr>
      <t xml:space="preserve">
</t>
    </r>
  </si>
  <si>
    <t>ETCS System Version is &lt; 3.0 AND Transition from Level 2/3 to Level 1 AND (Release Speed for Danger Point is calculated on-board OR Release Speed for Overlap is calculated on-board)</t>
  </si>
  <si>
    <t>4.5.4</t>
  </si>
  <si>
    <t>ETCS System Version is &lt; 3.0 AND (Danger Point is Yes OR Overlap is Yes)</t>
  </si>
  <si>
    <t>4.5.5</t>
  </si>
  <si>
    <t xml:space="preserve">Have you engineered speed restrictions with a speed value lower than the release speed?
Note: In case of on-board calculated release speed, it is assumed that the release speed value can be estimated. </t>
  </si>
  <si>
    <t>ETCS system version is &lt; 3.0 AND (Level is 1 OR 2 OR 3)</t>
  </si>
  <si>
    <t>4.7.2</t>
  </si>
  <si>
    <t>Protective programming</t>
  </si>
  <si>
    <t>4.7.3</t>
  </si>
  <si>
    <t>4.8.3</t>
  </si>
  <si>
    <t>MA shortening and Stop Orders</t>
  </si>
  <si>
    <t>1) Could a co-operative shortening of MA with a mode profile be sent while a Conditional Emergency Stop is applied (not yet revoked)?
2) If answer to 1) is yes, how is this situation managed?</t>
  </si>
  <si>
    <t>(System version is 1.0 OR 1.1) AND Request to Shorten MA (Message 9) is Yes
AND Conditional Emergency Stop is Yes AND (OS or LS or SH mode profile is Yes)</t>
  </si>
  <si>
    <t>4.8.4</t>
  </si>
  <si>
    <t>ETCS system version is &lt; 3.0 AND (Level is 2 OR 3) AND Conditional Emergency Stop is Yes</t>
  </si>
  <si>
    <t>4.8.5</t>
  </si>
  <si>
    <t>ETCS system version is &lt; 3.0 AND Request to Shorten MA is Yes AND (SH OR OS OR LS mode profile is Yes)</t>
  </si>
  <si>
    <t>4.8.6</t>
  </si>
  <si>
    <t>1) When approaching the level 2/3 area, is sending of emergency stops planned to be implemented while the on-board is not yet in level 2/3?
2) If the answer to the 1) is yes, does the RBC expect the reception of the emergency stop acknowledgement of use (message 147) as soon as it is received on-board?
3) If the answer to 2) is yes, which specific trackside functionality relies on such early reception?</t>
  </si>
  <si>
    <t>Set of specification is #1 AND (Transition from Level 0 OR 1 OR NTC to Level 2 OR 3) AND (Conditional Emergency Stop is Yes OR unconditional Emergency Stop is Yes)</t>
  </si>
  <si>
    <t>4.8.7</t>
  </si>
  <si>
    <t>ETCS system version is &lt; 3.0 AND Conditional Emergency Stop is Yes</t>
  </si>
  <si>
    <t>4.8.9</t>
  </si>
  <si>
    <t>ETCS system version is &lt; 3.0 AND Conditional Emergency Stop is Yes AND [(Release Speed for Danger Point is fixed by trackside OR by National value) OR (Release Speed for overlap is fixed by trackside OR by National value)]</t>
  </si>
  <si>
    <t>4.8.10</t>
  </si>
  <si>
    <t>4.8.11</t>
  </si>
  <si>
    <t>ETCS System version is (2.0 OR 2.1 OR 2.2 OR 2.3) AND List of Balises in SR Authority is Yes AND Stop if in Staff Responsible is Yes AND System Version order is Yes</t>
  </si>
  <si>
    <t>4.8.12</t>
  </si>
  <si>
    <t>4.8.13</t>
  </si>
  <si>
    <t>ETCS System Version is &lt; 3.0 AND (Maximum distance for running in SR mode, national value (D_NVSTFF) is Finite value
OR Maximum distance for running in SR mode, specified by RBC (D_SR) is Finite value)</t>
  </si>
  <si>
    <t>4.9.1</t>
  </si>
  <si>
    <t>Reversing</t>
  </si>
  <si>
    <t>In Baseline 2, an on-board performing a reverse movement in RV mode rejects the message 8 “Acknowledgement of Train Data” from the RBC. Consequently, any other RBC information transmitted afterwards to the on-board will also be rejected. 
What engineering provisions are planned to prevent trackside implementation inducing the transmission of a message 129 “Validated Train Data” by the on-board when the train is performing a reverse movement in RV mode?</t>
  </si>
  <si>
    <t>(Level is 2 OR 3) AND (System version is 1.0 OR 1.1) AND RV mode is Yes</t>
  </si>
  <si>
    <t>4.10.1</t>
  </si>
  <si>
    <t>National Values</t>
  </si>
  <si>
    <t>Level is 1 OR 2 OR 3</t>
  </si>
  <si>
    <t>4.10.2</t>
  </si>
  <si>
    <t>What are the provisions taken to deal with the situations when an on-board is switched-off after the reception of the National Values valid at a further location and before the location defined by the validity distance is reached?</t>
  </si>
  <si>
    <t>System version is (1.0 OR 1.1) AND National Values to be used at a further location is Yes (and level not "No additional level")</t>
  </si>
  <si>
    <t>4.10.3</t>
  </si>
  <si>
    <t>Is it foreseen to send national values with no NID_C (Packet 3 with N_ITER = 0) to the on-boards ?</t>
  </si>
  <si>
    <t>ETCS is Yes AND Set of specification is #1 AND Issue list main level</t>
  </si>
  <si>
    <t>4.10.4</t>
  </si>
  <si>
    <t>1) Is it planned that BGs not announced by the linking information but installed on routes where other BGs are announced by linking contain a NID_C that is not included in the NID_C(s) of the currently applicable set of National Values?
2) If the answer to 1) is yes, what are the provisions taken if upon reception of a BG referred to in question 1, a B2 on-board uses the default National Values?</t>
  </si>
  <si>
    <t>System version is (1.0 OR 1.1) AND Linking information (Packet 5) is Yes</t>
  </si>
  <si>
    <t>4.10.5</t>
  </si>
  <si>
    <t>ETCS System version is (2.0 OR 2.1 OR 2.2 OR 2.3) AND System Version order is Yes AND (Level is 1 OR 2 OR 3)</t>
  </si>
  <si>
    <t>4.10.6</t>
  </si>
  <si>
    <t>4.11.1</t>
  </si>
  <si>
    <t xml:space="preserve"> Override</t>
  </si>
  <si>
    <t xml:space="preserve">ETCS System Version is &lt; 3.0 
AND [(Level 1 AND Stop if in Staff Responsible (Packet 137) is Yes) OR (Level 2 AND Transition to Level 1 AND (Stop if in Staff Responsible (Packet 137) is Yes OR List of Balises in SR Authority (packet 63) is Yes)) OR (Level 3 AND Transition to Level 1 AND (Stop if in Staff Responsible (Packet 137) is Yes OR List of Balises in SR Authority (packet 63) is Yes)]
</t>
  </si>
  <si>
    <t>4.12.1</t>
  </si>
  <si>
    <t>Train Running Number</t>
  </si>
  <si>
    <t xml:space="preserve">1) When receiving from the on-board a Train Running Number included in the packet 11 “Validated train data”, does the RBC expect the special character “F” used in case the Train Running Number is shorter than 8 digits to be strictly at the left or at the right side of the number?
2) When transmitting the Train Running Number to the on-board using the packet 140 “Train running number from RBC”, where does the RBC locate the special character “F” used in case the Train Running Number is shorter than 8 digits?   </t>
  </si>
  <si>
    <t>ETCS System version is (1.0 OR 1.1) AND (Level is 2 OR 3)</t>
  </si>
  <si>
    <t>5.1.1</t>
  </si>
  <si>
    <t>Balises, linking and repositioning</t>
  </si>
  <si>
    <t>Repositioning</t>
  </si>
  <si>
    <t>1) How is the repositioning function planned to be implemented?
2) In particular, are there provisions to avoid that, once the current MA section is adjusted by repositioning information, the on-board considers that the MA has been shortened?</t>
  </si>
  <si>
    <t>Repositioning Information (packet 16) is Yes AND (System version is 1.0 OR 1.1)</t>
  </si>
  <si>
    <t>5.1.2</t>
  </si>
  <si>
    <t>1) Is it planned to engineer two MA sections having the section limit in the vicinity of the repositioning BG?
2) If the answer to 1) is yes, what are the provisions taken to ensure that the MA section whose length is adjusted by repositioning is the one expected by the trackside, taking into account the on-board odometer inaccuracy?</t>
  </si>
  <si>
    <t>Repositioning Information (packet 16) is Yes</t>
  </si>
  <si>
    <t>5.1.3</t>
  </si>
  <si>
    <t>Have you engineered BGs transmitting a message that includes the packet 16 “Repositioning Information” and an infill MA (packet 12 preceded by a packet 136) valid for the same direction?</t>
  </si>
  <si>
    <t>Set of specifications is not CCS TSI 2023 AND Repositioning Information (packet 16) is Yes</t>
  </si>
  <si>
    <t>5.1.4</t>
  </si>
  <si>
    <t>1) Have you engineered BGs transmitting the packet 16 “Repositioning information”, eventually together with other information, for which the non-reception and/or the non-application of the linking reaction in degraded cases is preventing the normal service?
2) If the answer to 1) is yes, what is the composition of the BG (number of balises, use of duplication)?</t>
  </si>
  <si>
    <t>ETCS System Version is &lt; 3.0 AND Repositioning Information (packet 16) is Yes</t>
  </si>
  <si>
    <t>5.2.1</t>
  </si>
  <si>
    <t>Relocation</t>
  </si>
  <si>
    <t xml:space="preserve">1) Have you taken into consideration the fact that it is not specified at all how an on-board deals with trackside information referring to a BG that is no longer the current LRBG or that refers to a BG marked as unlinked?
2) Have you engineered location based information sent from BGs whose distance from/to other BGs is not provided by linking?
3) If the answer to 2) is yes, have you taken provisions for the engineering of the distances counted from these BGs? </t>
  </si>
  <si>
    <t>(System version is 1.0 OR 1.1) AND (Level is 1 OR 2 OR 3)</t>
  </si>
  <si>
    <t>5.2.2</t>
  </si>
  <si>
    <t>When travelling in LS mode and in case the distance between BGs is not provided by linking, which measures are taken for the relocation of location based information (e.g. MA, SSP, gradient…) through the estimated travelled distance between these BGs, as stipulated in the Subset 026 clauses 3.6.4.3 b) and 3.6.4.7.2?</t>
  </si>
  <si>
    <t>ETCS System Version is &lt; 3.0 AND LS mode profile is Yes</t>
  </si>
  <si>
    <t>5.2.3</t>
  </si>
  <si>
    <t>1) Have you engineered trackside constituents transmitting location based information referring to the LRBG and location based information received from unlinked BG? 
2) If the answer to 1) is yes, what is the information sent by unlinked BG?</t>
  </si>
  <si>
    <t>ETCS System Version is &lt; 3.0 AND All BG marked as linked (Q_LINK = 1) is No</t>
  </si>
  <si>
    <t>5.3.1</t>
  </si>
  <si>
    <t>Availability</t>
  </si>
  <si>
    <t>For the case of implementation of duplicated balises within a BG: 
Which measures are taken considering that a B2 on-board could reject the complete BG message if a duplicated balise is missed/not decoded?</t>
  </si>
  <si>
    <t>(System version is 1.0 OR 1.1) AND Duplicated balises in BG is Yes AND (Level is 1 OR 2 OR 3)</t>
  </si>
  <si>
    <t>5.4.5</t>
  </si>
  <si>
    <t>Virtual balise cover</t>
  </si>
  <si>
    <t xml:space="preserve">ETCS system version is &lt; 3.0 AND Virtual Balise Cover marker (Packets 0/200) is Yes AND
(Linking reaction Apply service brake is Yes OR Linking reaction Train trip is Yes) </t>
  </si>
  <si>
    <t>5.4.6</t>
  </si>
  <si>
    <t xml:space="preserve">1) Have you engineered X=2 balise telegrams transmitting a packet 0 “Virtual Balise Cover marker”?
2) If the answer to 1) is yes, have you engineered balise configuration consisting of neighbouring balises whose balise identities are the same (from the telegram header) but with different VBC marker (NID_VBCMK from packet 0), allowing to form a BG with an unique BG identity but composed of different balise telegrams depending on the VBC marker previously enforced on-board (either by the trackside through a packet 6 “Virtual Balise Cover order’ or by the driver)?
3) If the answer to 2) is yes, is the distance between the balises sharing identical telegram header longer than 5 m (except the packet 0)?
Note: refer to the Sheet “Issues additional information” </t>
  </si>
  <si>
    <t>Virtual Balise Cover marker (Packets 0/200) is YES AND ETCS System Version is (2.0 OR 2.1 OR 2.2 OR 2.3)  AND Issue list main level</t>
  </si>
  <si>
    <t>5.4.7</t>
  </si>
  <si>
    <t>ETCS system version is &lt; 3.0 AND Virtual Balise Cover marker (Packets 0/200) is YES AND Issue list main level</t>
  </si>
  <si>
    <t>5.5.2</t>
  </si>
  <si>
    <t>Linking</t>
  </si>
  <si>
    <t>ETCS system version is &lt; 3.0 AND Linking information (Packet 5) is Yes</t>
  </si>
  <si>
    <t>5.5.3</t>
  </si>
  <si>
    <t xml:space="preserve">Have you engineered the trackside with balises from different BGs interleaving each other’s (i.e. a balise from BG_A located between the balises of BG_B)? </t>
  </si>
  <si>
    <t>Set of specifications is not CCS TSI 2023 AND Linking information (Packet 5) is Yes</t>
  </si>
  <si>
    <t>5.5.4</t>
  </si>
  <si>
    <t>1) Have you engineered trackside where the last announced BG in the linking information has a linking reaction set to “Train trip” (variable Q_LINKREACTION = 00)?
2) If the answer to 1) is yes, in case the on-board applies the standard data check consistency reaction to “Service Brake” instead, does it prevent the normal service?</t>
  </si>
  <si>
    <t>ETCS System Version is &lt; 3.0 AND Linking reaction Train trip is Yes</t>
  </si>
  <si>
    <t>5.6.1</t>
  </si>
  <si>
    <t>Unlinked BG</t>
  </si>
  <si>
    <t>5.6.2</t>
  </si>
  <si>
    <t>5.6.3</t>
  </si>
  <si>
    <t>5.6.4</t>
  </si>
  <si>
    <t>5.6.5</t>
  </si>
  <si>
    <t>5.7.1</t>
  </si>
  <si>
    <t>Balise location accuracy</t>
  </si>
  <si>
    <t>ETCS System Version is &lt; 3.0 AND Linking information (Packet 5) is Yes</t>
  </si>
  <si>
    <t>5.8.1</t>
  </si>
  <si>
    <t>System version</t>
  </si>
  <si>
    <t>Do you plan to engineer BG messages composed of telegrams with different system versions (i.e. telegram(s) with system version 1.0 and other telegram(s) with system version 1.1)?</t>
  </si>
  <si>
    <t>ETCS System version is 1.1 AND Issue list main level</t>
  </si>
  <si>
    <t>6.1.1</t>
  </si>
  <si>
    <t>Track description, text messages and temporary speed restriction</t>
  </si>
  <si>
    <t>Level crossings</t>
  </si>
  <si>
    <t>How are level crossings (LX) planned to be implemented in ETCS?</t>
  </si>
  <si>
    <t>Level is (1 OR 2 OR 3) AND Level crossing(s) is Yes</t>
  </si>
  <si>
    <t>6.1.2</t>
  </si>
  <si>
    <t>ETCS System Version is &lt; 3.0 AND Level crossing information (Packet 88) is Yes AND (Level is 2 OR 3)</t>
  </si>
  <si>
    <t>6.3.1</t>
  </si>
  <si>
    <t>Track conditions</t>
  </si>
  <si>
    <t xml:space="preserve">1) How is the change of traction system planned to be implemented?
2) Is the change of traction system planned to be implemented together with the lower pantograph track condition?  </t>
  </si>
  <si>
    <t>(System version is 1.0 OR 1.1) AND Change of traction system is is Yes</t>
  </si>
  <si>
    <t>6.3.2</t>
  </si>
  <si>
    <t xml:space="preserve">How are the track conditions planned to be implemented? </t>
  </si>
  <si>
    <t>6.3.3</t>
  </si>
  <si>
    <t>ETCS System Version is &lt; 3.0 AND Route suitability traction system is Yes</t>
  </si>
  <si>
    <t>6.3.4</t>
  </si>
  <si>
    <r>
      <t xml:space="preserve">1) When transmitting the packet 51 “Axle load Speed Profile” or the packet 70 “Route Suitability Data” related to axle load category, is the mass per unit length or the axle load the critical parameter?
2) If the answer to 1) is ‘mass per unit length’, is it possible to have an Axle Load Category 1 (ALC_1) that allows a higher speed than a lower ALC_2 because the mass per unit length associated to ALC_1 is lower than the one associated to ALC_2? 
</t>
    </r>
    <r>
      <rPr>
        <u/>
        <sz val="11"/>
        <color theme="1"/>
        <rFont val="Calibri"/>
        <family val="2"/>
        <scheme val="minor"/>
      </rPr>
      <t>Example</t>
    </r>
    <r>
      <rPr>
        <sz val="11"/>
        <color theme="1"/>
        <rFont val="Calibri"/>
        <family val="2"/>
        <scheme val="minor"/>
      </rPr>
      <t>:
ALC_1 is D2 and ALC_2 is C4 with:
- 	D2: axle load = 22,5 t and mass per unit length = 6,4 t/m
- 	C4: axle load = 20 t and mass per unit length = 8 t/m</t>
    </r>
  </si>
  <si>
    <t>ETCS System Version is (2.0 OR 2.1 OR 2.2 OR 2.3) AND (Axle load Speed Profile (Packet 51) is Yes OR Route suitability axle load is Yes)</t>
  </si>
  <si>
    <t>6.4.2</t>
  </si>
  <si>
    <t>Train categories</t>
  </si>
  <si>
    <t>Set of specifications is #1 AND Different SSP depending on the Train Category is Yes</t>
  </si>
  <si>
    <t>6.5.1</t>
  </si>
  <si>
    <t>Temporary speed restrictions</t>
  </si>
  <si>
    <t xml:space="preserve"> Set of specifications is not set CCS TSI 2023 AND TSR revocation is Yes AND Issue list main level</t>
  </si>
  <si>
    <t>6.5.2</t>
  </si>
  <si>
    <t>Do you plan to engineer trackside constituents transmitting more than one non-revocable TSR in the same message?</t>
  </si>
  <si>
    <t>(System version is 1.0 OR 1.1) AND Non-revocable TSR is Yes AND Issue list main level</t>
  </si>
  <si>
    <t>6.5.4</t>
  </si>
  <si>
    <t>ETCS System version is (2.0 OR 2.1 OR 2.2 OR 2.3) 
AND    
Inhibition of Revocable TSRs from balises in Level 2 (or Level 2/3) is Yes</t>
  </si>
  <si>
    <t>6.6.1</t>
  </si>
  <si>
    <t>Text messages</t>
  </si>
  <si>
    <t xml:space="preserve"> Set of specifications is not set CCS TSI 2023 AND (Level is 1 OR 2 OR 3) AND (Plain OR Fixed text messages is Yes)</t>
  </si>
  <si>
    <t>6.6.2</t>
  </si>
  <si>
    <t>ETCS System Version is &lt; 3.0 
AND
(Level is 1 OR 2 OR 3)
AND
Text message to be acknowledged by driver is Yes 
AND  
[Level transitions with acknowledgement required (L0&lt;-&gt;L1; L0&lt;-&gt;L2; L0&lt;-&gt;L3; L1&lt;-&gt;LNTC; L2&lt;-&gt;LNTC; L3&lt;-&gt;LNTC) 
OR 
(SH OR OS OR LS mode profile is Yes)]</t>
  </si>
  <si>
    <t>6.6.3</t>
  </si>
  <si>
    <t>Is any of the modes NL, SH, SL, SF, IS, SE or SN planned to be implemented as an event defining the start or end display condition of a text message?</t>
  </si>
  <si>
    <t xml:space="preserve">(Set of specifications is #1 OR #2) AND (Plain OR Fixed text messages is Yes) AND Issues list main level </t>
  </si>
  <si>
    <t>6.6.4</t>
  </si>
  <si>
    <t>ETCS system version is &lt; 3.0 AND Level is (1 OR 2 OR 3) AND (Plain OR Fixed text messages is Yes)</t>
  </si>
  <si>
    <t>6.6.5</t>
  </si>
  <si>
    <t>Have you engineered trackside constituents transmitting a packet 76 “Packet for sending fixed text message” alone or together with other packets in the same message?</t>
  </si>
  <si>
    <t>Fixed text messages is Yes AND Set of specifications is #1 AND Issue list main level</t>
  </si>
  <si>
    <t>6.7.1</t>
  </si>
  <si>
    <t>Infill information</t>
  </si>
  <si>
    <t>Set of specifications is not set CCS TSI 2023 AND Level is 1 AND (TSR revocation is Yes OR P44 is Yes)</t>
  </si>
  <si>
    <t>6.8.1</t>
  </si>
  <si>
    <t>Euroloop and Radio Infill Unit</t>
  </si>
  <si>
    <t>ETCS system version is (2.0 OR 2.1 OR 2.2 OR 2.3) AND Issue list main level</t>
  </si>
  <si>
    <t>6.8.2</t>
  </si>
  <si>
    <t>6.8.3</t>
  </si>
  <si>
    <t>Set of specifications is #1 AND (ETCS Level is 1) AND (Euroloop is Yes OR Radio Infill Unit  is Yes)</t>
  </si>
  <si>
    <t>7.1.1</t>
  </si>
  <si>
    <t>Mode profiles specificities</t>
  </si>
  <si>
    <t>Protect SH movements</t>
  </si>
  <si>
    <t>1) How do you plan to engineer the transmission of the packet 49 (list of balises in SH area) ?
2) What are the provisions to be implemented in order to avoid that the situations in SUBSET-113 appendix C (except case 8) can occur?</t>
  </si>
  <si>
    <t>(System version is 1.0 OR 1.1) AND List of balises for SH Area is Yes</t>
  </si>
  <si>
    <t>7.1.2</t>
  </si>
  <si>
    <t>ETCS System version is &lt; 3.0 AND List of balises for SH Area is Yes AND (SH mode profile is Yes OR SH initiated by driver is Yes)</t>
  </si>
  <si>
    <t>7.3.1</t>
  </si>
  <si>
    <t>SH authorisation</t>
  </si>
  <si>
    <t>Have you engineered RBC transmitting the message 28 “SH Authorised” to an on-board while this latter has not requested it (i.e. the on-board has not send the message 130 “Request for Shunting”)?</t>
  </si>
  <si>
    <t>ETCS System Version is &lt; 3.0 AND (ETCS Level is 2 OR 3)</t>
  </si>
  <si>
    <t>7.4.1</t>
  </si>
  <si>
    <t>Transition</t>
  </si>
  <si>
    <t xml:space="preserve">OS mode profile is Yes AND
Transition is LNTC-&gt;L1 OR LNTC-&gt;L2 OR LNTC-&gt;L3  OR L0-&gt;L1 OR L0-&gt;L2 OR L0-&gt;L3 </t>
  </si>
  <si>
    <t>7.4.2</t>
  </si>
  <si>
    <t>8.1.1</t>
  </si>
  <si>
    <t>Level 2/3 specific parameters</t>
  </si>
  <si>
    <t>Movement authority request and Position Report parameters</t>
  </si>
  <si>
    <t>Which are the values for T_CYCRQST (packet 57: movement authority request parameters) and for T_CYCLOC (packet 58: position report parameters) planned to be implemented?</t>
  </si>
  <si>
    <t>(System version is 1.0 OR 1.1) AND (ETCS Level is 2 OR 3)</t>
  </si>
  <si>
    <t>8.1.2</t>
  </si>
  <si>
    <t>Do you plan to engineer an RBC transmitting the packet 58 "Position Report Parameters" including the variable M_LOC set to 3 'Use previous value of M_LOC'?</t>
  </si>
  <si>
    <t>Set of specifications is #1 AND (ETCS Level is 2 OR 3)</t>
  </si>
  <si>
    <t>8.2.1</t>
  </si>
  <si>
    <t>Shifted Location Reference</t>
  </si>
  <si>
    <t>Set of specifications is not CCS TSI 2023 AND (ETCS Level is 2 OR 3)</t>
  </si>
  <si>
    <t>9.1.1</t>
  </si>
  <si>
    <t>Signalling and communication interface</t>
  </si>
  <si>
    <t>ETCS registration to radio network</t>
  </si>
  <si>
    <t>1) Which are the rules and restrictions for the locations where a start of mission after a cold movement is planned to occur?
2) Is it planned to implement orders for registration to a radio network at these points where start of mission after a cold movement can be performed?</t>
  </si>
  <si>
    <t>9.3.1</t>
  </si>
  <si>
    <t>Initiation of communication session by RBC</t>
  </si>
  <si>
    <t xml:space="preserve">How is the functionality "establishment of a communication session initiated by the RBC" planned to be implemented? 
</t>
  </si>
  <si>
    <t>Initiation of a communication session (From RBC, message 38) is Yes</t>
  </si>
  <si>
    <t>Transmission speeds supported by RBC</t>
  </si>
  <si>
    <t>9.5.3</t>
  </si>
  <si>
    <t>Session Management</t>
  </si>
  <si>
    <t>Set of specifications is not set CCS TSI 2023 AND (Level is 2 OR 3)</t>
  </si>
  <si>
    <t>9.5.4</t>
  </si>
  <si>
    <t>After a link reset event is notified by the underlying Euroradio Data Link layer in the RBC (i.e. when the number of retransmission attempts exceeds N2), is it planned that the RBC considers the communication established for the following 5 minutes?</t>
  </si>
  <si>
    <t>9.5.5</t>
  </si>
  <si>
    <t xml:space="preserve">What are the engineering provisions taken to ensure that there is no pending communication session established between the on-board and the RBC preventing the launch of the Start of Mission procedure (for example after a session establishment to report a mode change from SH/SL to SB)? </t>
  </si>
  <si>
    <t>9.5.6</t>
  </si>
  <si>
    <t>How do you ensure that the communication session between on-boards and RBC will be re-established at the end of an announced radio hole area?</t>
  </si>
  <si>
    <t>ETCS System version is (1.0 OR 1.1) AND Radio Hole is Yes</t>
  </si>
  <si>
    <t>9.5.7</t>
  </si>
  <si>
    <t>Have you planned engineering provisions to manage the possibility that the on-board restarts the supervision of the safe radio connection (T_NVCONTACT) after exiting an announced radio hole:
1) Further than expected by the trackside in case of large confidence interval and the ending point of an announced radio hole is evaluated considering the min safe rear end, see SUBSET-026 §3.12.1.2.1,
2) Before than expected by the trackside in case the ending point of an announced radio hole is evaluated considering the estimated front end (see SUBSET-026 §3.16.3.4.1.3 and 3.6.4.6) while the radio antenna is still physically inside the radio hole?</t>
  </si>
  <si>
    <t>ETCS System Version is &lt; 3.0 AND Radio Hole (Packet 68) is Yes</t>
  </si>
  <si>
    <t>9.6.2</t>
  </si>
  <si>
    <t>Euroradio HDLC parameters</t>
  </si>
  <si>
    <t>9.7.3</t>
  </si>
  <si>
    <t>Exchange of keys</t>
  </si>
  <si>
    <t>Is online key management planned to be implemented as the only possible mechanism to renew the key on-board the trains?</t>
  </si>
  <si>
    <t>(Level is 2 OR 3) AND (set of specifications is #3 OR 3 OR set CCS TSI 2023) AND Online KMS is Yes AND Issue list main level</t>
  </si>
  <si>
    <t>9.7.4</t>
  </si>
  <si>
    <t>For online key management, is it planned to configure the network to allow the connection of the on-board to its home key management center also in case it is outside the KM domain the line belongs to?</t>
  </si>
  <si>
    <t>9.7.5</t>
  </si>
  <si>
    <t>(Level is 2 OR 3) AND (System version is 1.0 OR 1.1) AND Issue list main level</t>
  </si>
  <si>
    <t>9.7.6</t>
  </si>
  <si>
    <t>Online KMS is Yes AND Issue list main level</t>
  </si>
  <si>
    <t>9.7.7</t>
  </si>
  <si>
    <t>9.7.8</t>
  </si>
  <si>
    <t>9.7.9</t>
  </si>
  <si>
    <t>(Level is 2 OR 3) AND Issue list main level AND Online KMS is No</t>
  </si>
  <si>
    <t>10.1.1</t>
  </si>
  <si>
    <t>Communication (both voice and ETCS level 2 data)</t>
  </si>
  <si>
    <t>Interferences</t>
  </si>
  <si>
    <t xml:space="preserve">(Level is 2 OR 3) OR (RMR GSMR is YES AND Issue list main level) </t>
  </si>
  <si>
    <t>10.2.2</t>
  </si>
  <si>
    <t>Capacity of the network</t>
  </si>
  <si>
    <t xml:space="preserve">Level is (2 OR 3) AND ETCS System Version is &lt; 3.0 </t>
  </si>
  <si>
    <t>10.3.1</t>
  </si>
  <si>
    <t>Change of radio network</t>
  </si>
  <si>
    <t xml:space="preserve">How do the design rules for change of GSM-R network (e.g. on border crossing lines) consider the overlapping coverage and the planning of the 'handover break period'? </t>
  </si>
  <si>
    <t>Borders between different radio networks is YES</t>
  </si>
  <si>
    <t>10.3.3</t>
  </si>
  <si>
    <t xml:space="preserve">ETCS system version is &lt; 3.0 AND (Level is 2 OR 3)  AND Borders between different radio networks is Yes </t>
  </si>
  <si>
    <t>10.4.1</t>
  </si>
  <si>
    <t>Use of extended band (E-GSM-R)</t>
  </si>
  <si>
    <t>10.5.1</t>
  </si>
  <si>
    <t>Registration to radio network</t>
  </si>
  <si>
    <t>RMR GSMR is Yes AND Issue list main level</t>
  </si>
  <si>
    <t>10.5.2</t>
  </si>
  <si>
    <t>1) Is a roaming agreement envisaged for the national GSM-R users to use public GSM network? When yes, will this be used for train operation (e.g. driver-signaller communication)? Please justify it.
2) In case such a roaming agreement is envisaged, does it plan to include foreign GSM-R users visiting  the national GSM-R network? Please justify it.
3) In case the use of public network is planned to be considered as a need (as backup, for example): Are there operational rules planned to be implemented for those on-board vehicles not able to use the public network? Please justify it.</t>
  </si>
  <si>
    <t>Roaming to public GSM operators is planned to be implemented is Yes</t>
  </si>
  <si>
    <t>10.6.1</t>
  </si>
  <si>
    <t>Availability/ coverage</t>
  </si>
  <si>
    <t xml:space="preserve">1) Is it planned to configure the network to provide the minimum coverage level required for voice communication and/or ETCS? Is there a plan to increase the coverage in case this is needed? On which cases?
2) Is it planned to implement a mechanism to check the coverage level periodically?   </t>
  </si>
  <si>
    <t>(Level is 2 OR 3) OR (RMR GSMR is Yes AND Issue list main level)</t>
  </si>
  <si>
    <t>10.7.1</t>
  </si>
  <si>
    <t>Communication (both voice and ETCS Level 2 data)</t>
  </si>
  <si>
    <t>SIM card configuration</t>
  </si>
  <si>
    <t xml:space="preserve">1) Is a SIM card provisioning process and a platform to commission them planned to become available?
2) What Elementary Files and which configuration in them do you plan to implement in your GSM-R SIM cards? </t>
  </si>
  <si>
    <t>11.1.2</t>
  </si>
  <si>
    <t>ETCS Level 2 Data Communication</t>
  </si>
  <si>
    <t>General packet radio service (GPRS)</t>
  </si>
  <si>
    <t xml:space="preserve">Set of specifications is not set CCS TSI 2023 AND (E)GPRS used to carry ETCS data is Yes </t>
  </si>
  <si>
    <t>12.1.1</t>
  </si>
  <si>
    <t>Voice Communication</t>
  </si>
  <si>
    <t>Radio emergency call</t>
  </si>
  <si>
    <t>How is the existence of a Radio Emergency Call planned to be cascaded to the RBC (so that it automatically sends MA shortening for the on-board in the corresponding area) and/or how is it planned to be connected to other equipment or network (such as public network)?</t>
  </si>
  <si>
    <t xml:space="preserve">Radio Emergency Call is planned to be cascaded to the RBC is Yes </t>
  </si>
  <si>
    <t>12.1.2</t>
  </si>
  <si>
    <t>Enhanced Railway Emergency Calls is Yes</t>
  </si>
  <si>
    <t>12.2.1</t>
  </si>
  <si>
    <t>Group calls</t>
  </si>
  <si>
    <t>Group Id 500 OR Group Id 555 is Yes</t>
  </si>
  <si>
    <t>12.2.2</t>
  </si>
  <si>
    <t xml:space="preserve">Group Id 200 is Yes
</t>
  </si>
  <si>
    <t>12.3.1</t>
  </si>
  <si>
    <t>Registration of functional numbers</t>
  </si>
  <si>
    <t>12.4.1</t>
  </si>
  <si>
    <t>Connection to/from external users</t>
  </si>
  <si>
    <t>Is there a plan to include users of Class B radio systems or emergency services in certain group calls (radio emergency call or other group calls)?  If yes, please justify.</t>
  </si>
  <si>
    <t>12.4.2</t>
  </si>
  <si>
    <t xml:space="preserve">1) Is it planned to configure the GSM-R network to allow all GSM-R user equipment (cabradio, handhelds) to dial 112 (emergency number) (i.e. equipment fitted with subscriber identity module (SIM) cards from GSM-R networks)? If not, please justify.
2) Is it planned to configure the GSM-R network to allow all user equipment (i.e. fitted with non GSM-R SIM cards but being able to use the GSM-R radio frequencies) to dial 112 (emergency number)?  If not, please justify.
</t>
  </si>
  <si>
    <t>12.5.1</t>
  </si>
  <si>
    <t>12.6.1</t>
  </si>
  <si>
    <t>Connection to Dispatchers</t>
  </si>
  <si>
    <t>Fixed line and/or mobile dispatchers system is YES</t>
  </si>
  <si>
    <t>12.6.2</t>
  </si>
  <si>
    <t>12.6.3</t>
  </si>
  <si>
    <t>12.6.4</t>
  </si>
  <si>
    <t>What are the maximum delays for the call processing times planned to be for the network and for the dispatchers system (in particular for the Railway Emergency Call and for the group call to all drivers in an area)?</t>
  </si>
  <si>
    <t>12.6.5</t>
  </si>
  <si>
    <t>12.6.6</t>
  </si>
  <si>
    <t>13.1.1</t>
  </si>
  <si>
    <t>Other functions</t>
  </si>
  <si>
    <t>Data used by applications outside the ERTMS/ETCS system</t>
  </si>
  <si>
    <t xml:space="preserve">ETCS system version is &lt; 3.0 AND Level is NTC AND Data is planned to be used by applications outside the ERTMS/ETCS system (packet 44) </t>
  </si>
  <si>
    <t>13.1.2</t>
  </si>
  <si>
    <t>1) Do you plan to engineer single BGs or BGs composed of duplicated balises, all transmitting a packet 44 "Data used by applications outside the ERTMS/ETCS system" for a national system who knows the co-ordinate system of the BG by other means inherent to the National System itself?
2) If the answer to 1) is yes, which measures are taken considering that a B2 on-board could not forward the packet 44 to the National System?</t>
  </si>
  <si>
    <t>ETCS System version is (1.0 OR 1.1) AND Level is NTC AND Data is planned to be used by applications outside the ERTMS/ETCS system (packet 44)</t>
  </si>
  <si>
    <t>Functions List (1st Fallback)</t>
  </si>
  <si>
    <t>Issues Log (1st Fallback)</t>
  </si>
  <si>
    <t>Functions List (2nd Fallback)</t>
  </si>
  <si>
    <t>Issues Log (2nd Fallback)</t>
  </si>
  <si>
    <t>1) Do you plan to have a situation in which the adhesion factor has been set to ‘Slippery Rail’, either manually selected by the driver or from a trackside order packet 71 “Adhesion factor” before entering in level NTC?
2) If the answer to 1) is yes, how do you ensure that the right adhesion factor is set on-board after a subsequent transition from level NTC to level 1, 2 or 3?</t>
  </si>
  <si>
    <t>Even if the RBC takes into account the train integrity status only in certain cases, the answer should be Yes.</t>
  </si>
  <si>
    <t>Only ERTMS/ATO Data</t>
  </si>
  <si>
    <t>Voice, ETCS Data and ERTMS/ATO Data</t>
  </si>
  <si>
    <t>ETCS Data and ERTMS/ATO Data</t>
  </si>
  <si>
    <t>Voice and ERTMS/ATO Data</t>
  </si>
  <si>
    <t>RMR GSMR
ETCS Data and ERTMS/ATO Data</t>
  </si>
  <si>
    <t>RMR GSMR
Voice, ETCS Data and ERTMS/ATO Data</t>
  </si>
  <si>
    <t>RMR FRMCS
ETCS Data and ERTMS/ATO Data</t>
  </si>
  <si>
    <t>RMR FRMCS
Voice, ETCS Data and ERTMS/ATO Data</t>
  </si>
  <si>
    <t>ERTMS/ATO</t>
  </si>
  <si>
    <t>When the ERTMS/ATO is in the approval scope, answer shall be Yes.</t>
  </si>
  <si>
    <t>ERTMS/ATO system version</t>
  </si>
  <si>
    <t>ERTMS/ATO Grade of Automation</t>
  </si>
  <si>
    <t>ERTMS/ATO Communication System</t>
  </si>
  <si>
    <t>ERTMS/ATO is Yes</t>
  </si>
  <si>
    <t>ERTMS/ATO is 
YES</t>
  </si>
  <si>
    <t>RMR GSMR Only ERTMS/ATO Data</t>
  </si>
  <si>
    <t>RMR GSMR Voice and ERTMS/ATO Data</t>
  </si>
  <si>
    <t xml:space="preserve">RMR GSMR ETCS Data and ERTMS/ATO Data </t>
  </si>
  <si>
    <t>RMR GSMR Voice, ETCS Data and ERTMS/ATO Data</t>
  </si>
  <si>
    <t>RMR FRMCS Only ERTMS/ATO Data</t>
  </si>
  <si>
    <t>RMR FRMCS Voice and ERTMS/ATO Data</t>
  </si>
  <si>
    <t>RMR FRMCS ETCS Data and ERTMS/ATO Data</t>
  </si>
  <si>
    <t>RMR FRMCS Voice, ETCS Data and ERTMS/ATO Data</t>
  </si>
  <si>
    <t>Functions list main level AND (Use of RMR GSM-R is only Voice OR Voice &amp; ETCS Data OR only ERTMS/ATO Data OR ETCS Data and ERTMS/ATO Data OR Voice &amp; ERTMS/ATO Data OR Voice, ETCS Data &amp; ERTMS/ATO)</t>
  </si>
  <si>
    <t xml:space="preserve">Functions list main level AND [Use of RMR GSM-R OR Use of RMR FRMCS is:
(Only Voice OR Voice and ETCS Data OR Voice and ERTMS/ATO Data OR Voice, ETCS Data and ERTMS/ATO Data)]  </t>
  </si>
  <si>
    <t xml:space="preserve">(GPRS is Yes OR EGPRS is Yes) AND
(Set of specifications is Set #3 or Set CCS TSI 2023) AND
{(ETCS Level is Level 2 OR Level 3) OR [Functions list main level AND 
(Use of RMR GSM-R is Only ETCS Data OR Voice &amp; ETCS Data OR ETCS Data and ERTMS/ATO Data OR Voice, ETCS Data &amp; ERTMS/ATO Data)]} </t>
  </si>
  <si>
    <t>Functions list main level AND (Use of RMR GSM-R is only voice OR voice &amp; ETCS data OR Voice and ERTMS/ATO Data
OR Voice, ETCS Data and ERTMS/ATO Data)</t>
  </si>
  <si>
    <t xml:space="preserve">(Level is 2 or 3) OR (Functions list main level AND (Use of RMR GSM-R OR RMR FRMCS is only ETCS Data OR Voice and ETCS Data OR ETCS Data and ERTMS/ATO Data OR Voice, ETCS Data and ERTMS/ATO Data) </t>
  </si>
  <si>
    <t>Functions list main level AND (Use of RMR GSM-R is only voice OR voice &amp; ETCS data OR Voice and ERTMS/ATO Data OR Voice, ETCS Data and ERTMS/ATO Data)</t>
  </si>
  <si>
    <t>RMR GSMR
Voice and ERTMS/ATO Data</t>
  </si>
  <si>
    <t>(GPRS OR EGPRS is Yes) AND Issue list main level AND Online KMS is Yes AND
[(Level is 2 OR 3) OR (Use of RMR GSM-R or RMR FRMCS is: Only ETCS Data OR Voice and ETCS Data OR ETCS Data &amp; ERTMS/ATO Data OR Voice and ETCS Data and ERTMS/ATO )]</t>
  </si>
  <si>
    <t xml:space="preserve">(Extended UIC band OR Extended GSM band OR Primary GSM band is yes) AND (Use of RMR GSM-R is: Only Voice OR Voice &amp; ETCS Data OR Voice &amp; ERTMS/ATO Data OR Voice, ETCS Data &amp; ERTMS/ATO Data)
</t>
  </si>
  <si>
    <t>Issue list main level AND (Use of RMR GSM-R is: Only Voice OR Voice &amp; ETCS Data OR Voice &amp; ERTMS/ATO Data OR Voice, ETCS Data &amp; ERTMS/ATO Data)</t>
  </si>
  <si>
    <t>(Use of RMR GSM-R is: Only Voice OR Voice &amp; ETCS Data OR Voice &amp; ERTMS/ATO Data OR Voice, ETCS Data &amp; ERTMS/ATO Data) AND Borders between different radio networks is Yes</t>
  </si>
  <si>
    <t>Set of specifications is not set CCS TSI 2023 AND
[(Level is 2 OR 3) OR (Level is 1 AND Radio Infill Unit is Yes)]
OR 
[Issue list main level AND (Use of RMR GSM-R is Only ETCS Data OR Voice &amp; ETCS Data OR ETCS Data &amp; ERTMS/ATO Data ORVoice &amp; ETCS Data &amp; ERTMS/ATO)]</t>
  </si>
  <si>
    <t>2.8.6</t>
  </si>
  <si>
    <t>2.8.7</t>
  </si>
  <si>
    <t>ETCS is Yes
AND
1st fallback level is not “No additional level"</t>
  </si>
  <si>
    <t>First FB Level is not “No additional level”</t>
  </si>
  <si>
    <t>RBC sends to on-board “Train Rejected” in some cases (Message 40)</t>
  </si>
  <si>
    <r>
      <t>Both options could be used in the project for different situations.</t>
    </r>
    <r>
      <rPr>
        <sz val="11"/>
        <color rgb="FFFF0000"/>
        <rFont val="Calibri"/>
        <family val="2"/>
        <scheme val="minor"/>
      </rPr>
      <t xml:space="preserve"> At least one answer should be Yes.</t>
    </r>
  </si>
  <si>
    <t>Route suitability data
(Packet 70)</t>
  </si>
  <si>
    <t>Type of route suitability data</t>
  </si>
  <si>
    <t>At least one answer should be Yes. In case of choosing several options, explain the circumstances of using the different options.</t>
  </si>
  <si>
    <r>
      <t xml:space="preserve">Both options could be used in the project for different situations. </t>
    </r>
    <r>
      <rPr>
        <sz val="11"/>
        <color rgb="FFFF0000"/>
        <rFont val="Calibri"/>
        <family val="2"/>
        <scheme val="minor"/>
      </rPr>
      <t xml:space="preserve">At least one answer should be Yes. </t>
    </r>
  </si>
  <si>
    <r>
      <t xml:space="preserve">Several options could be used in the project for different situations. </t>
    </r>
    <r>
      <rPr>
        <sz val="11"/>
        <color rgb="FFFF0000"/>
        <rFont val="Calibri"/>
        <family val="2"/>
        <scheme val="minor"/>
      </rPr>
      <t>At least one answer should be Yes.</t>
    </r>
  </si>
  <si>
    <r>
      <t xml:space="preserve">Indicate if the shunting speed that ETCS will supervise will be defined through the National Values variable V_NVSHUNT or a specific value for specific SH areas (variable V_MAMODE defined in the Mode Profile). Both options could be used in the project for different situations. </t>
    </r>
    <r>
      <rPr>
        <sz val="11"/>
        <color rgb="FFFF0000"/>
        <rFont val="Calibri"/>
        <family val="2"/>
        <scheme val="minor"/>
      </rPr>
      <t>At least one answer should be Yes.</t>
    </r>
  </si>
  <si>
    <r>
      <t xml:space="preserve">Indicate if the OS speed that ETCS will supervise will be defined through the National Values variable V_NVONSIGHT or a specific value for specific OS  areas (variable V_MAMODE defined in the Mode Profile). Both options could be used in the project for different situations. </t>
    </r>
    <r>
      <rPr>
        <sz val="11"/>
        <color rgb="FFFF0000"/>
        <rFont val="Calibri"/>
        <family val="2"/>
        <scheme val="minor"/>
      </rPr>
      <t>At least one answer should be Yes.</t>
    </r>
  </si>
  <si>
    <r>
      <t>Several options could be used in the project for different situations.</t>
    </r>
    <r>
      <rPr>
        <sz val="11"/>
        <color rgb="FFFF0000"/>
        <rFont val="Calibri"/>
        <family val="2"/>
        <scheme val="minor"/>
      </rPr>
      <t xml:space="preserve"> At least one answer should be Yes.</t>
    </r>
  </si>
  <si>
    <r>
      <t xml:space="preserve">Indicate if the Limited supervision speed that ETCS will supervise will be defined through the National Values variable V_NVLIMSUPERV or a specific value for specific LS  areas (variable V_MAMODE defined in the Mode Profile). Both options could be used in the project for different situations. </t>
    </r>
    <r>
      <rPr>
        <sz val="11"/>
        <color rgb="FFFF0000"/>
        <rFont val="Calibri"/>
        <family val="2"/>
        <scheme val="minor"/>
      </rPr>
      <t>At least one answer should be Yes.</t>
    </r>
  </si>
  <si>
    <r>
      <t xml:space="preserve">All BG marked as linked (Q_LINK=1) in Main Level is </t>
    </r>
    <r>
      <rPr>
        <sz val="11"/>
        <color rgb="FFFFFF00"/>
        <rFont val="Calibri"/>
        <family val="2"/>
        <scheme val="minor"/>
      </rPr>
      <t>No</t>
    </r>
  </si>
  <si>
    <t>ETCS System Version is &lt; 3.0 AND (Level is 2 OR 3) AND All BG marked as linked (Q_LINK = 1) in Main Level is No</t>
  </si>
  <si>
    <t>ETCS System Version is &lt; 3.0 AND Level is 1 AND All BG marked as linked (Main level) is No</t>
  </si>
  <si>
    <t>Switchable Balises</t>
  </si>
  <si>
    <t>(System version is 1.0 OR 1.1) AND System Version order is Yes AND Issue list main level</t>
  </si>
  <si>
    <t>ETCS System Version is &lt; 3.0  AND All BG marked as linked (Q_LINK = 1) is No AND National Values to be used in a further location is Yes</t>
  </si>
  <si>
    <t>ETCS System Version is &lt; 3.0 AND T_SECTIONTIMER ≠ ∞ is Yes</t>
  </si>
  <si>
    <t>Please indicate the related Class B systems in the comments column.</t>
  </si>
  <si>
    <t>Please indicate in the comments column if specific protections against trackside interferences are planned. 
If this is not planned, please explain why it is not considered necessary and indicate if it is expected for all on-boards to be protected (with filters or improved radio receivers).</t>
  </si>
  <si>
    <t>For those issues that are sufficiently impacted by a Change Request (CR), the CR ID is indicated in the “Initial question issue log” column to help better understand the issues questions. The answers and their supporting documentary evidence shall focus on the specific questions and not on the CR. The issue questions take precedence over the CR information, as the description and scope of the issue may be different.</t>
  </si>
  <si>
    <t>I. Regulation (EU) 2023/1695</t>
  </si>
  <si>
    <t>Baseline 1 MR1</t>
  </si>
  <si>
    <t>Indusi I60 vPT</t>
  </si>
  <si>
    <t>LZB L72</t>
  </si>
  <si>
    <t>LZB L72 CE I</t>
  </si>
  <si>
    <t>LZB L72 CE II</t>
  </si>
  <si>
    <t>SCMT</t>
  </si>
  <si>
    <t>SCMT + RSC</t>
  </si>
  <si>
    <t>450 Mhz UIC (Channel C)</t>
  </si>
  <si>
    <t>Analogue railway radio system (RDU) - UIC 751-3</t>
  </si>
  <si>
    <t>Analogue railway radio system RDZ -  UIC 751-3</t>
  </si>
  <si>
    <t>BOSCH (160 MHz)</t>
  </si>
  <si>
    <t>DMR</t>
  </si>
  <si>
    <t>Multikom (160 MHz and 450 MHz)</t>
  </si>
  <si>
    <t>OMEGA (160 MHz)</t>
  </si>
  <si>
    <t>UIC Radio Chapter 1-4+6 (Irish system)</t>
  </si>
  <si>
    <t>ATB First Generation</t>
  </si>
  <si>
    <t>ATB New Generation</t>
  </si>
  <si>
    <t>EBICAB 700 vBU</t>
  </si>
  <si>
    <t>EBICAB 900 vES</t>
  </si>
  <si>
    <t>PZB 90 vAT/DE</t>
  </si>
  <si>
    <t>ZUB 123 vSW02A</t>
  </si>
  <si>
    <t>SRO (160 MHz)</t>
  </si>
  <si>
    <t>If the answer is "No", please indicate in the comments column how you manage temporary speed restrictions other than with Packet 65.</t>
  </si>
  <si>
    <r>
      <t xml:space="preserve">Several options could be used in the project for different situations. </t>
    </r>
    <r>
      <rPr>
        <sz val="11"/>
        <color rgb="FFFF0000"/>
        <rFont val="Calibri"/>
        <family val="2"/>
        <scheme val="minor"/>
      </rPr>
      <t>If the answer to Track Ahead Free Request (Message 34) is No, at least one answer should be Yes.</t>
    </r>
  </si>
  <si>
    <t>Level is 2 OR 3 AND {Set of specifications is #3 OR ([Set of specifications is CCS TSI 2023 AND ETCS System Version &lt; 3)}</t>
  </si>
  <si>
    <r>
      <t>1) When enforcing a VBC validity period of ‘n’ days, either by the trackside through a packet 6 “Virtual Balise Cover order’ or by the driver, do you expect the on-board to have: 
a) the VBC active ‘n*24’ hours from the moment the packet 6 is received or the driver selection is performed, or 
b) the VBC active ‘n’ calendar days ending at midnight the n</t>
    </r>
    <r>
      <rPr>
        <vertAlign val="superscript"/>
        <sz val="11"/>
        <color theme="1"/>
        <rFont val="Calibri"/>
        <family val="2"/>
        <scheme val="minor"/>
      </rPr>
      <t>th</t>
    </r>
    <r>
      <rPr>
        <sz val="11"/>
        <color theme="1"/>
        <rFont val="Calibri"/>
        <family val="2"/>
        <scheme val="minor"/>
      </rPr>
      <t xml:space="preserve"> day, or 
c) the VBC active ‘n’ calendar days ending at midnight the (n+1)</t>
    </r>
    <r>
      <rPr>
        <vertAlign val="superscript"/>
        <sz val="11"/>
        <color theme="1"/>
        <rFont val="Calibri"/>
        <family val="2"/>
        <scheme val="minor"/>
      </rPr>
      <t>th</t>
    </r>
    <r>
      <rPr>
        <sz val="11"/>
        <color theme="1"/>
        <rFont val="Calibri"/>
        <family val="2"/>
        <scheme val="minor"/>
      </rPr>
      <t xml:space="preserve"> day?
2) If the answer to 1) is ‘a’, what engineering precautions are planned to ensure that the VBC remains active long enough (trains behaving as ‘b’) but are deactivated at the right moment (trains behaving as ‘c’)?
3) If the answer to 1) is ‘b’, what engineering precautions are planned to ensure that the VBC are deactivated at the right moment (trains behaving as ‘a’ or ‘c’)?
4) If the answer to 1) is ‘c’, what engineering precautions are planned to ensure that the VBC remains active long enough (trains behaving as ‘a’ or ‘b’)?
[CR1396]</t>
    </r>
  </si>
  <si>
    <t>What are the specific engineering provisions planned to be implemented to cover the situation when the handover is performed by an on-board able to handle one communication session at a time? 
In case there is no RBC Handover currently planned, please explain how the possible future interface with other RBCs is foreseen.</t>
  </si>
  <si>
    <t>1) Do you plan to engineer a trackside subsystem with a transition from level NTC to level 1, 2 or 3 announced in such a way that it leads to the display of the level transition acknowledgement less than 6 seconds before the start location of a Mode Profile is reached?
2) If the answer to 1) is yes, how is the acknowledgment of the mode, which would occur more than 5 sec after the  mode change, controlled and managed?
[CR1166]</t>
  </si>
  <si>
    <t xml:space="preserve">ETCS system version is &lt; 3.0 AND Transition is LNTC-&gt;L1 OR LNTC-&gt;L2 OR LNTC-&gt;L3 AND (OS mode profile is Yes
OR LS mode profile is Yes) </t>
  </si>
  <si>
    <t>1) Is it planned to send a packet 90 together with an immediate LTO (or a conditional LTO) that causes a transition to level 2 or level 3?
2) If the answer to 1) is yes, does the fact that the on-board does not send an MA request including the packet 9 (Level 2/3 transition information) prevents the normal service?
[CR1312 item 5]</t>
  </si>
  <si>
    <t>1) Is it planned to send an SH mode profile for current location together with an immediate LTO (or a conditional LTO) that causes a transition to level 0 or NTC?
2) If answer to 1) is yes, does the fact that the on-board does execute the level transition only when shunting movement is ended (exit of SH/PS mode) prevents the normal service?
[CR1312 item 5]</t>
  </si>
  <si>
    <t>1) Is it planned that the trackside sends an SH mode profile for current location together with an immediate Level Transition Order (LTO) (or a conditional LTO) that causes a transition from level 2/3 to level 1?
2) If answer to 2) is yes, does the fact that the on-board does execute the level transition only when shunting movement is ended (exit of SH/PS mode) prevents the normal service?
[CR1312 item 5]</t>
  </si>
  <si>
    <t>1) Is it foreseen that the driver shall manually change the level in the area located between the reception of the level transition announcement and the level transition location?
2) If the answer to 1) is yes and considering that it is not specified which table of priority of trackside supported levels is applicable on-board, is the fact that the driver is not able to select a level compatible with the trackside considered as preventing the normal service? 
[CR1376]</t>
  </si>
  <si>
    <t xml:space="preserve">What infill information is planned to be implemented in an area after there has been an announcement for the level 1 transition and until it is executed?
[CR1120] </t>
  </si>
  <si>
    <t>1) Is it possible that an on-board in LS mode enters the Level 2/3 area?
2) If the answer to 1) is '‘yes'’, is this on-board accepted and normally supervised by the RBC?</t>
  </si>
  <si>
    <t>What engineering provisions are planned for the handover involving a SUBSET-039 v2.3.0 (B2) compliant RBC and a SUBSET-039 B3/B4 compliant RBC, especially for train data changed during the handover and variables Q_RRIMACHANGE and Q_TDCHANGE?</t>
  </si>
  <si>
    <t>1) Do you plan to engineer a level 1 to level 2/3 transition in such a way that the RBC does not send any MA before the on-board has reported its position using the level transition border BG and with this border BG transmitting an MA possibly with a Mode Profile OS or SH for current location?
Assumption: the on-board is in communication session with the RBC before reaching the level transition border.
2) If the answer to 1) is yes, in case the RBC does not know the route information from the border to the next signal, does it rely on the mode FS reported in the first position report referring to the border BG to send the first FS MA to the on-board?
[CR887]</t>
  </si>
  <si>
    <t>1) Have you implemented a level 2/3 area where, in order to perform the normal service, you rely on the on-board Cold Movement Detection (CMD) function to allow on-boards performing a Start of Mission with a valid position after the on-board has been switched-off and the train was not moved cold beforehand?
2) If the answer to 1) is yes, to allow small movements for coupling in NP, is there a CMD threshold under which you consider that the on-board should not invalidate the train position (i.e. small movement less or equal than the threshold away from the position when it was powered-off)?
[CR1345]</t>
  </si>
  <si>
    <t>According to the Start of Mission procedure, there could be scenarios where the RBC receives an MA Request from an on-board from which it has not received any Train Data.
What trackside provisions have been considered to avoid the deadlock situation where the on-board is waiting to receive an MA from the RBC after the driver has selected “Start” and the RBC does not respond to the MA request because the train data has not been received?  
[CR1387]</t>
  </si>
  <si>
    <t>1) At Start of Mission, have you engineered the RBC transmitting the first MA only based on the reception of the packet 11 “Validated Train Data” and on the route locking for the train, without waiting an MA Request?
2) If the answer to 1) is yes, it is possible that the mission has been authorised without Train Running Number captured on-board. Is this absence of captured Train Running Number an issue that could prevent the normal service for other RBCs that will be encountered by the on-board during the same mission? 
[CR1387]</t>
  </si>
  <si>
    <t>The on-board management of the MA timers (section/end section/overlap) when the train has performed a reverse movement bringing back the train front end in rear of the timer start (for overlap/end section) or stop (for section) locations is not clearly specified.
1) What engineering provisions are planned to ensure that MA are rightfully shortened in such cases?
2) Is it planned to implement BGs whose closest balise is installed less than 1.5 seconds times the line speed  +1.3m before the start location of an end section or an overlap timers?
[CR1264] [CR1300]</t>
  </si>
  <si>
    <t>1) Are there Movement Authorities (MA) planned to be implemented with an LOA speed higher than the maximum restricted speed profile for this location?
2) If the answer to 1) is yes, for MAs not ending to the exit of the line or ending at the exit to a level 1 area without any level 1 MA available at the transition: what does trigger the renewal of the MA if there is no MA request from the on-board to the RBC?
[CR1263]</t>
  </si>
  <si>
    <t>1) Have you engineered RBCs transmitting the message 34 “Track Ahead Free Request” to trains which are inside an area where the on-board is in OS mode?
2) If answer to 1) is yes, does the RBC rely solely on the reception of a message 149 “Track Ahead Free Granted” from the on-board to extend the MA beyond the end of the OS area? If not, which are the other alternatives planned?
[CR1326]</t>
  </si>
  <si>
    <t>The harmonised braking curves indicates that the intervention arising from passing the EoA will not occur at that time if a BG message is received in the vicinity of the EoA. Intervention will be delayed until the BG message is processed.
Have appropriate measures been taken to compensate the wrong calculation of the OBU release speed not considering the delay in the brakes intervention? 
[CR1296]</t>
  </si>
  <si>
    <t>Is it planned that a level transition from Level 2/3 to Level 1 located in rear of the EOA derived from a Movement Authority delivered by the RBC could be executed while the on-board is in Release Speed Monitoring with the release speed calculated on-board?
[CR1332]</t>
  </si>
  <si>
    <t>1) Are there speed restrictions lower than the release speed in the vicinity of the release speed monitoring area (refer to the Sheet “Issues additional information”): 
• whose end is located at a distance, in rear of the presumed RSM start location (see Subset 026 clause 3.13.9.4.9), shorter than the foreseeable value of the train position confidence interval (depending on the location of the LRBG and on Subset 041 clause 5.3.1.1) when the train front end reaches the presumed RSM start location, AND
• which precedes another MRSP element with a higher speed?
2) If the answer to 1) is yes, how is managed the risk of a train accelerating too early (i.e. before the min safe rear end has reached the end of the speed restriction) in a RSM area?
Note 1: it is assumed that at the concerned locations, the IM knows the MRSP that will be computed by the on-board (especially from the following information not transmitted by the ETCS trackside: the train length, the maximum train speed and when relevant the STM max speed/STM system speed). It is also assumed that the IM knows the presumed RSM start location (and the release speed value calculated on-board if relevant), which is deduced from the braking characteristics of the train by applying the Subset 026 section 3.13.9.4.
Note 2: refer to the Sheet “Issues additional information” 
[CR1259]</t>
  </si>
  <si>
    <t>Is it planned that the RBC triggers a restrictive reaction (e.g. the sending of an unconditional emergency stop) if it receives an unexpected/misleading combination of level/mode in a position report (e.g. a position report with level 2/mode FS in a track section known to be travelled in OS)?
[CR887]</t>
  </si>
  <si>
    <t>1) Are conditional emergency stop messages planned to be sent as high priority data only?
2) If the answer to 1) is yes, is there an expectation regarding the resetting (or the non-ressetting) of T_NVCONTACT upon reception of such message by the on-board, which if not followed by the on-board would be problematic in terms of undue (or absence of) on-board reaction?
[CR1293]</t>
  </si>
  <si>
    <t>Are requests to shorten movement authority (message 9) planned to be sent while the on-board is supervising a movement authority with a mode profile?
[CR1251]</t>
  </si>
  <si>
    <t>Regarding the locations planned to be implemented as stop location for the conditional emergency stop (CES):
1) Can it be located in advance of the supervised location (SvL) derived from the previously sent movement authority ?
2) Can it be located between the end of authority (EOA) and the supervised location (SvL) derived from the previously sent movement authority? 
3) Can it be located in advance of the LOA of the previously sent movement authority and in rear of a speed restriction lower than the LOA (i.e. a speed restriction relevant for the on-board to calculate the safe supervision limits when approaching the LOA)?
4) Can it be located between the start location of a mode profile (or a route suitability location or the start location of a not protected level crossing (LX)) and the end of the Movement Authority?
5) If the answer to 2) is yes, what are the provisions taken to deal with the risk induced by the on-board keeping the SvL untouched, i.e. not shifting it at the CES stop location?
6) If the answer to 1), 2) or 3) is yes, what are the provisions taken to ensure that, upon the reception of the first movement authority after the CES revocation, the on-board does not use obsolete (i.e. information that has been previously received and is no longer valid) track description or other trackside information which is not part of the track description (e.g. not yet applicable NVs, level transition announcement)?
7) If the answer to 4) is yes, what are the provisions to deal with the risk that the CES could be reported as accepted by the on-board while the EoA has not been updated to the CES stop location (because the on-board considers the CES stop location being beyond the currently ‘temporary’ EOA resulting from the start location of mode profile/route suitability/LX)?
[CR1252] [CR1288]</t>
  </si>
  <si>
    <t>If the conditional emergency stop is used to shorten an MA with release speed value, what are the provisions taken to prevent the on-board attaching the trackside release speed given in that MA (i.e. not calculated on-board) to the CES stop location?
[CR1252]</t>
  </si>
  <si>
    <t>1) Have you engineered trackside constituents transmitting a packet 12 or 15 consisting of an MA shortening together with track description, linking and/or other location based information (see SUBSET-026 clause 3.7.2.2) which is valid beyond the shortened MA?
2) If the answer to question 1) is yes, does the trackside expect the on-board to apply the SRS annex A.3.4 exception [1] to the track description, linking and other location based information sent together with the shortened MA?
[CR1306]</t>
  </si>
  <si>
    <t>1) Have you engineered X=2 RBCs transmitting message 2 “SR Authorisation” including a packet 63 “List of Balises in SR Authority”?
2) If the answer to 1) is yes, have you engineered BGs whose identities are part of the list of Balises in SR Authority and that transmit a packet 2 “System Version order” ordering M_VERSION = 1.Y together with a packet 137 “Stop if in Staff Responsible” with Q_SRSTOP = 0?
3) If the answer to 2) is yes, does the X= 1 trackside expect the on-board to enter Trip mode (see clauses 6.6.2.2.1 and 6.6.2.2.2 in SUBSET-026) while running in SR mode?
[CR1306]</t>
  </si>
  <si>
    <t>1) Have you engineered X=1 RBCs transmitting message 2 “SR Authorisation” including a packet 63 “List of Balises in SR Authority”?
2) If the answer to 1) is yes, have you engineered BGs whose identities are part of the list of Balises in SR Authority and that transmit a packet 2 “System Version order” ordering M_VERSION = 2.Y together with a packet 137 “Stop if in Staff Responsible” with Q_SRSTOP = 0?
3) If the answer to 2) is yes, does the X= 2 trackside expect the on-board to not enter Trip mode while running in SR mode (see transition condition [54] in section 4.6.2 and clause 4.4.11.1.3 d) in SUBSET-026)?
[CR1306]</t>
  </si>
  <si>
    <t>RMR FRMCS
Only ERTMS/ATO Data</t>
  </si>
  <si>
    <t>RMR GSMR
Only ERTMS/ATO Data</t>
  </si>
  <si>
    <t>[ETCS Level Main Level is Level (2 OR 3) OR ETCS Level 1st Fallback is Level (2 OR 3) OR ETCS Level 2nd Fallback is Level (2 OR 3) OR ERTMS/ATO is YES] OR (RMR GSM-R or RMR FRMCS use includes ETCS data and/or ERTMS/ATO Data)</t>
  </si>
  <si>
    <t>RMR FRMCS
Voice and ERTMS/ATO Data</t>
  </si>
  <si>
    <t>1) How is it planned to enforce the National Values, including for trains that are moved cold to the line or trains leaving workshops (where the on-board memory could be reset)?
2) What provisions, if any, are planned to deal with the situation of a leading on-board using the default values when crossing the first BG after a Start of Mission?</t>
  </si>
  <si>
    <t>1) Have you engineered BGs transmitting a packet 2 “System Version order” ordering M_VERSION = 1.Y and a packet 3 “National Values” which is part of a telegram marked with M_VERSION = 1.Y?
2) If the answer to 1) is yes, does the X=1 trackside expect the on-board to apply the default values for the National Values Q_NVLOCACC and V_NVLIMSUPERV, in case the NID_C of the concerned BG is included in the list of NID_C for which the National Values are applicable in the X=2 area in rear of the BG?
[CR1306]</t>
  </si>
  <si>
    <t>1) Have you engineered BGs transmitting a packet 2 “System Version order” ordering M_VERSION = 2.Y and a packet 3 “National Values” which is part of a telegram marked with M_VERSION = 1.Y?
2) If the answer to 1) is yes, does the X=2 trackside expect the on-board to apply the default values for the National Values Q_NVLOCACC and V_NVLIMSUPERV, in case the NID_C of the concerned BG is included in the list of NID_C for which the National Values are applicable in the X=1 area in rear of the BG?
[CR1306]</t>
  </si>
  <si>
    <t>At a signal with stopping aspect:
1) Is it planned that the main BG transmits a packet 137 “Stop if in SR” together with a packet 12 “Movement Authority” with V_MAIN=0 (Trip order)?
2) Is it planned that the main BG transmitting a level transition order to level 1 and a packet 12 “Movement Authority” with V_MAIN=0 is not included in the packet 63 “List of balises in SR Authority” given by the RBC?
3) If the answer to 1) and/or 2) is yes, how do you ensure an efficient Override of the signal ?
[CR1306]</t>
  </si>
  <si>
    <t>4.11.2</t>
  </si>
  <si>
    <t>1) When performing a Start of Mission in level 2 or when leaving PT mode, can the driver be instructed by the signalman to use the Override instead of pressing the 'Start' button?
2) If the answer to 1) is yes, have you engineered situations where the driver has to perform a second Override when the on-board is in SR mode (e.g. instructed by the signalman to pass the next ETCS marker board)?</t>
  </si>
  <si>
    <t>1) Can a BG which is covered by a VBC be announced by linking (Packet 5) with a Q_LINKREACTION set to 0 or 1?
2) If the answer to 1) is yes, do you expect that a B3 on-board does not trigger the linking reaction of the packet 5 mentioned in the question 1 when it receives such BG while the corresponding VBC is set either by trackside through a packet 6 “Virtual Balise Cover order” or by the driver?
[CR1312 item 4]</t>
  </si>
  <si>
    <t>1) Do you plan to engineer two BGs announced consecutively by linking, both of them with a linking reaction set to “no reaction” and both of them consisting of non-duplicated balises?
2) In case the answer to 1) is yes, when the messages from the two BGs referred to in question 1 are engineered so that they refer to the same trackside information (e.g. a TSR) and should this information not being considered by the on-board  (e.g. because at least one of the balises is out of order in each group), do you expect that the on-board commands the service brake when “the end of the expectation window of the second BG has been passed” as per SUBSET-026 clause 3.16.2.7.1.1.?
[CR1347]</t>
  </si>
  <si>
    <t>1) Do you plan to engineer BGs marked as unlinked that can be passed by trains which have not passed any BG marked as linked since a Start of Mission procedure was ended with the status of train position set to “unknown”?
In case the answer to 1) is yes and if a subsequent Start of Mission can take place while this BG marked as unlinked is the last passed (i.e. while still no LRBG is stored on-board):
2) If such SoM takes place with no ETCS on-board power off/on in between or with an ETCS on-board power off/on but without cold movement whose absence is expected to be confirmed by a Cold Movement Detector, can the necessity for the driver to systematically re-validate the level during the SoM be considered as preventing the normal service?
[CR1313]</t>
  </si>
  <si>
    <t>1) Do you plan to engineer BGs marked as unlinked that can be passed by trains which have not passed any BG marked as linked since a Start of Mission procedure was ended with the status of train position set to “unknown”?
In case the answer to  1) is yes and if a subsequent Start of Mission can take place while this BG marked as unlinked is the last passed (i.e. while still no LRBG is stored on-board):
2) Which are the trackside engineering provisions planned to be implemented to manage the situation where the RBC receives a SoM position report including the variable Q_STATUS set to “Invalid” or “Valid” and a variable NID_LRBG not set to “Unknown” but whose value is not known to the RBC?
[CR1313]</t>
  </si>
  <si>
    <t>In the following scenario:
- The train encounters a balise group marked as unlinked which provides National Values applicable at a further distance.
- Before reaching the location where the NVs become applicable, EoM and subsequent SoM with no ETCS on-board power off/on in between or with an ETCS on-board power off/on but without cold movement whose absence is expected to be confirmed by a Cold Movement Detector
What are the engineering provisions planned to be implemented for managing the situation where  the train position vs. the BG marked as unlinked is deleted during the new SoM and the on-board does not apply the National Values when reaching the location given by the BG marked as unlinked?
[CR1313]</t>
  </si>
  <si>
    <t>In the trackside area operating in level 1 with only BGs marked as unlinked, are there any engineering trackside provisions planned to be implemented to avoid that D_LRBG / L_DOUBTUNDER / L_DOUBTOVER and L_TRAININT exceed the limit values?
[CR1340]</t>
  </si>
  <si>
    <t>1) Do you plan to engineer BGs marked as unlinked that can be passed by trains which have not passed any BG marked as linked since a Start of Mission procedure was ended with the status of train position set to "unknown"?
2) In case the answer to 1) is ‘Yes’, can these BGs marked as unlinked send a message that includes directional packet(s), which if not taken into account by the ETCS on-board can prevent normal service?
[CR1313]</t>
  </si>
  <si>
    <t>1) Do you plan to engineer BGs marked as linked (i.e. BG whose all telegrams include the variable Q_LINK = 1) installed with a tolerable accuracy different from:
a) 12 m in case the line is operated with X=1?
b) Only for B3: The applicable Q_NVLOCACC in case the line is operated with X=2?
c) Only for B3: 12 m in case a neighbouring area is operated with X=1 and the 12m become applicable while the BG is still LRBG?
d) A National Value Q_NVLOCACC from a neighbouring area, which becomes applicable while the BG is still LRBG?
If the answer to any of the cases of 1) is "yes":
2) In case the BG installation accuracy is greater than the 12 m or a Q_NVLOCACC value referred to in question 1 (i.e. the inappropriate use by the on-board of these 12 m or of such Q_NVLOCACC value for the LRBG would lead to an underestimation of the train position confidence interval), can this BG:
• be the reference of a packet 5, which announces BGs with Q_LINKREACTION = 2 (i.e. "No Reaction"), whose message includes safety related information, OR
• be the reference of location based information which is supervised with regards to the max safe front end?
3) In case the BG installation accuracy is lower than the 12 m or a Q_NVLOCACC value referred to in question 1 (i.e. the inappropriate use by the on-board of 12 m or of such Q_NVLOCACC value for the LRBG would lead to an overestimation of the train position confidence interval), can this BG be the reference of a Movement Authority (i.e. the LRBG of the Movement Authority itself or the current LRBG after relocation of the MA information) without any further BG announced by linking located between this LRBG and the EOA/LOA?
[CR1318]</t>
  </si>
  <si>
    <t>In case a LX is actually unprotected and it has been previously announced by the RBC through the sending of a packet 88 with Q_LXSTATUS = 1 to the on-board, can the RBC repeat the unprotected LX information while the train has already passed the LX start location with its min safe front end but has not yet passed the LX end location with it min safe rear end for more than 300m?
[CR1324]</t>
  </si>
  <si>
    <t xml:space="preserve">Does the planned route suitability information include provision for diesel trains? 
[CR1170] </t>
  </si>
  <si>
    <t>1) Do you plan to engineer a packet 27 “International Static Speed Profile” with a combination of at least one specific SSP for trains belonging to a “cant deficiency” train category (i.e. NC_DIFF  ≠ 9, 10 and 11) together with at least one specific SSP for trains belonging to a “non-cant deficiency” train category (i.e. NC_DIFF = 9, 10 or 11) on the same piece of track?
2) If the answer to the 1) is yes, for a same piece of track, can the (or one of the) specific SSP(s) for trains belonging to a “non-cant deficiency” train category (i.e. NC_DIFF = 9, 10 or 11) be less restrictive than the (or any of the) specific SSP(s) for trains belonging to a “cant deficiency” train category (i.e. NC_DIFF ≠ 9, 10 and 11)? 
[CR1335]</t>
  </si>
  <si>
    <t>Do you plan to engineer trackside constituents transmitting a packet 65 with a revocable TSR whose ID is identical with the one referred to in a packet 66 (TSR revocation) sent in the same message?
[CR1306]</t>
  </si>
  <si>
    <t>1) Have you engineered RBCs sending a general message 24 including a packet 64 "Inhibition of Revocable TSRs from balises in Level 2 (or Level 2/3)" to on-boards in SR mode?
2) If the answer to 1) is yes, after the packet 64 has been sent, does the trackside expect revocable TSR sent by BG to be taken into account by the on-board in SR mode?
[CR1295]</t>
  </si>
  <si>
    <t xml:space="preserve">How are the text messages planned to be implemented in the line (i.e. which are the start/end conditions)? 
In particular, if any of the following combinations of parameters are used, please describe the expected on-board behaviour:
1) Upon reception of a text message to be acknowledged (Q_TEXTCONFIRM ≠ 0) the start and end display conditions are fulfilled immediately ?
2) The start and/or end display condition includes a mode event which can be left by the on-board as a result from a mode profile for current location, an immediate level transition order or from a conditional level transition order given in the same trackside message.
3) The start and/or end display condition includes a level event which can be left by the on-board as a result from an immediate level transition order or from a conditional level transition order given in the same trackside message.
[CR1312 item 2]  </t>
  </si>
  <si>
    <r>
      <t xml:space="preserve">Text messages that require acknowledgement (Q_TEXTCONFIRM ≠ 0) and whose start of display occurs in the vicinity of a level transition or of the start location of a Mode Profile which requires another acknowledgment: do you plan to engineer any of the following combinations of parameters?
1) Text message whose display can start less than 6 seconds before an MA with a Mode Profile (OS or LS) for current location is received.
2) A trackside message including:
• a text message whose, upon reception of the message, display start condition is immediately fulfilled and display end condition is not fulfilled
• the first announcement of a level transition to be acknowledged (i.e. L1/2/3 -&gt; L0 or L1/2/3 -&gt; LNTC), whose acknowledgement window start location is already passed by the max safe front end of the train upon reception of the message and:
(whose text message display end condition can be fulfilled less than 11 seconds after the reception of the message while the value of Q_TEXTCONFIRM is 2 or 3 </t>
    </r>
    <r>
      <rPr>
        <u/>
        <sz val="11"/>
        <color theme="1"/>
        <rFont val="Calibri"/>
        <family val="2"/>
        <scheme val="minor"/>
      </rPr>
      <t>and/or</t>
    </r>
    <r>
      <rPr>
        <sz val="11"/>
        <color theme="1"/>
        <rFont val="Calibri"/>
        <family val="2"/>
        <scheme val="minor"/>
      </rPr>
      <t xml:space="preserve"> which is received by the on-board less than 6 seconds before the level transition is executed).
3) A trackside message including:
• a text message whose, upon reception of the message, display start condition is immediately fulfilled and whose display end condition can be fulfilled less than 11 seconds after the reception of the message while the value of Q_TEXTCONFIRM is 2 or 3
• an immediate level transition order (L1/2/3 -&gt; L0 or LNTC -&gt; L1) not previously announced, whose acknowledgement window start location is already passed by the max safe front end of the train upon reception of the message.
4) A trackside message including:
• a text message whose, upon reception of the message, display start condition is immediately fulfilled and whose display end condition can be fulfilled less than 11 seconds after the reception of the message while the value of Q_TEXTCONFIRM is 2 or 3
• an MA with a Mode Profile (OS or LS) for current location.
[CR1166] [CR1312 item 3]</t>
    </r>
  </si>
  <si>
    <t>How are the text messages planned to be implemented (i.e. which are the start/end conditions)? 
In particular, if any of the following combinations of parameters are used, please describe the expected on-board behaviour:
1) All start display events set to "No limitation" AND/OR all end display events set to "No limitation" together with Q_TEXTCONFIRM ≠ 0 (text to be acknowledged).
2) A level or mode as the only event or as one of the end events (combined with a logical “or”, i.e. Q_TEXTDISPLAY = 0) defining its end condition, while the text message could already be displayed when the on-board is not yet in the considered level/mode (e.g. because the display start condition is not mode dependent).
3) Several events which must be all fulfilled (combined with a logical “and" i.e. Q_TEXTDISPLAY = 1) define the start display condition or the end display condition.
[CR994] [CR1334]</t>
  </si>
  <si>
    <t>1) Do you plan to implement trackside constituents transmitting as infill information (i.e. after packet 136) a TSR revocation (packet 66):
• Which refers to a TSR whose start location is in rear of the main BG the infill information relates to, and
• Which is expected to take place only from the main BG location?
2) Do you plan to implement trackside constituents transmitting as infill information (i.e. after packet 136) a packet 44 to be forwarded to a National System (i.e. with NID_XUSER = 102), whose content includes location based information referred to the BG identified in the packet 136 (i.e. the main BG)?
[CR1120]</t>
  </si>
  <si>
    <t>1) Is it possible to receive via cross talk (considering also neighbouring areas) an X=1 Euroloop message whose header includes a NID_C value different from the NID_C values applicable to the X=2 area?  
If the answer to 1) is yes:
2) Is it foreseen to implement BGs transmitting "Stop if in SR" information while an "SR authorisation" can be transmitted together with a "list of balises in SR Authority" (packet 63) that includes the identifier of such BGs?
3) Are there BGs installed on the trackside sending National Values (packet 3) in a telegram marked with X=1, while the trackside expects that the Q_NVLOCACC and V_NVLIMSUPERV National Values applicable to the area this track belongs to, whose at least one of them is different from its default value, are kept untouched by the on-board?
[CR1282]</t>
  </si>
  <si>
    <t>1) Is it possible to receive via cross talk from a neighbouring area an X=2 Euroloop message?
If the answer to 1) is yes:
2) Is it foreseen to implement BGs transmitting "Stop if in SR" information while an "SR authorisation" issued by a neighbouring RBC X=2 can be transmitted together with a "list of balises in SR Authority" (packet 63) that includes the identifier of such BGs?
3) Are BGs installed on the track providing National Values (Packet 3) in addition to the border BG whose message contains a "System version order" (packet 2) to the system version X=1?
[CR1282]</t>
  </si>
  <si>
    <t>1) Have you engineered trackside constituents transmitting a packet 80 “Mode Profile” ordering to switch to SH at a further location together with a packet 49 “List of balises for SH area”?
2) If the answer to 1) is yes, after the sending of this order, can the trackside send a new MA without mode profile before the train front end enters the acknowledgement area of the SH mode profile?
3) Have you engineered trackside constituents transmitting a packet 80 “Mode Profile” ordering to switch to SH (for current or for further location) without a packet 49 “List of balises for SH area” or transmitting a message 28 “SH Authorised” without a packet 49 “List of balises for SH area”?
4) If the answer to 3) is yes, can the SH order/authorisation be given to on-boards which pursue the same ETCS mission during which the SH order and the subsequent new MA without mode profile referred to in the questions 1) and 2) were sent and during which the modes FS/LS/OS were not left?
[CR1333]</t>
  </si>
  <si>
    <t>7.1.3</t>
  </si>
  <si>
    <t>ETCS Level is Level 1 AND SH profile sent by trackside for a further location (D_MAMODE &gt; 0)
AND List of balises for SH Area is Yes</t>
  </si>
  <si>
    <t>Have you engineered level transitions from level 0 or NTC to level 1 or 2 or 3 with an OS mode profile in rear of the level transition border (e.g. to ensure the OS mode is enforced in case of manual level transition in rear of the transition border)?
[CR1274]</t>
  </si>
  <si>
    <t>1) Have you engineered trackside constituents transmitting, while the train front is within the acknowledgement window of an OS (or LS) area included in an MA with Mode Profile (packet 80) previously transmitted to the on-board, a Mode Profile with an area referring to the same mode, to the same trackside start location (e.g. a signal) and to an acknowledgement window still encompassing the train front?
2) If the answer to 1) is yes, does a new OS (or LS) acknowledgement with or without switching back to FS mode prevent the normal service?
[CR1274]</t>
  </si>
  <si>
    <t>What is (are) the transmission speed(s) of the CS radio Bearer Service(s) supported by your trackside implementation (both RBC/RIU &amp; GSM-R network)?
[CR 1319]</t>
  </si>
  <si>
    <t>Does the RBCs enter the information transfer phase on reception of the (first) SABME message and consequently initiates the link resetting procedure on reception of a second SABME frame before the first I frame during the link set-up (see Annex D “Applicability conditions of ISO/IEC 7776 (1995)” in Subset 037)?
[CR 1309]</t>
  </si>
  <si>
    <t>1) Does the calculation of the value of T_NVCONTACT rely on the fact that a disconnection/connection re-establishment could take place without the T_NVCONTACT elapsing on-board?
2) If the answer to 1) is yes, in order to achieve the connection re-establishment within T_NVCONTACT with a high enough probability, did you make assumptions on the HDLC parameters T1&amp;N2 used by the on-board?
[CR 1146]</t>
  </si>
  <si>
    <t xml:space="preserve">1) How is it planned to deal with B2 on-board configurable with a limited number (possibly reduced to one single key) of different KMAC?
2) Is the capacity of storage of keys in the RBCs planned to be implemented sufficient for the chosen strategy of allocation of keys to the on-boards? 
[CR 749]  </t>
  </si>
  <si>
    <t>Does the Public Key Infrastructure (PKI) support both the protocol TCP/IP and the protocol HTTP for the communication of keys to OBU and RBC?
[CR 1415]</t>
  </si>
  <si>
    <t>Related to error corrections of online KMC variables in Baseline 4: 
1) With respects to NOTIF_KEY_DB_CHECKSUM: are the first 4 bytes of the checksum of the KMAC entity's key database planned to be set to "0"?
2) With respects to CMD_ADD_KEYS, what is the maximum number of keys planned to be added at once via this command (i.e. value of "REQ-NUM”)?
3) With respects to the input for the hash algorithm h(KSi), do you plan to consider the K-STRUCT excluding the KMAC and the value ETCS-ID-EXP? 
4) With respects to NOTIF_RESPONSE, do you plan to use the RESPONSE (1) value (6) by the KMAC entity to report the need for a complete key database reinstallation (e.g. after detecting an invalid or corrupted KMAC)?
5) With respects to NOTIF_RESPONSE, for REQ-NUM (2) and related to the number of NOTIFICATION_STRUCT that follows, do you plan to use the value of "0" for this field in the following cases: 
a) the RESPONSE field value is different from “0”;
b) the response is to an Inquiry Message;
c) the response is to a Command Message that did not contain a list of requests?
6) With respects to the SNUM, do you plan to configure the upper 8 bits not be used and to be set to '0'?
7) With respects to the trigger of a KMAC deletion, do you plan to configure the details to identify unambiguously the KMAC to be deleted in the following way: the Serial Number SNUM field together with the issuer KMC Id in case of deletion request, or together with the destination KMC ETCS ID in case of deletion notification ? 
8) With respects to the definition of the Serial Number SNUM field, is it planned to be unique for each generated KMAC by a given issuer KMC?
[CR 1428]</t>
  </si>
  <si>
    <t>Related to error corrections of online KMC in Baseline 4:
With respects to the addressing of the Distinguished Name used for the PKI related to the KMC and the configuration at the DNS level, do you plan to be able to handle requests made with both pre-Baseline 4 and Baseline 4 formats (i.e. with format "id&lt;ETCS ID&gt;.ty&lt;ETCS-ID Type&gt;.etcs"  and "country code (C), organisation name (O), organisational unit name (OU), Common Name (CN)")?
[CR 1429]</t>
  </si>
  <si>
    <t>1) Do you plan to engineer trackside constituents transmitting a packet 42 (Session Management) with Q_RBC = 0 (Terminate communication session) and Q_SLEEPSESSION = 0 (Ignore session management information)?
2) If the answer to 1) is yes, do you expect that the session termination order described in question 1 systematically apply to sleeping units?
3) If the answer to 2) is yes, should a sleeping unit ignore the session termination order described in question 1.1 (i.e. the ERTMS/ETCS on-board takes into account the value of Q_SLEEPSESSION), do you consider that not releasing the corresponding radio channel could prevent the normal service (e.g. leading to no more available radio resources in busy stations)?
[CR 1311]</t>
  </si>
  <si>
    <t>1) Do you plan to engineer track sections that can be travelled by a train in normal operation conditions where the trackside constituents transmit messages including a Radio Network registration/transition order (packet 45) whose first instance referring to a given Radio Network received by the on-board also includes a communication session establishment order to an RBC belonging to this Radio Network (i.e. through a packet 42 with Q_RBC =1 or a packet 131)?
2) If the answer to 1) is yes, does the first instance referred to in question 1 represent the sole instance of both a session establishment order for the concerned RBC and the Radio Network registration/transition order for the concerned Radio Network?
[CR 1312 item 1]</t>
  </si>
  <si>
    <t>How is it planned to enforce the on-board registration to the right Radio Network, also considering trains that are moved cold to the line or leaving workshops (where the on-board memory could be reset)?</t>
  </si>
  <si>
    <t>10.3.4</t>
  </si>
  <si>
    <t>Is the network planned to be configured to use other frequencies outside the UIC band (876-880 MHz paired with 921-925 MHz)? 
Note that other bands are not for interoperable functions: this has to be correctly configured in the GSM-R network. Please provide the evidences that this is taken into account in the network configuration (or that operational procedures are planned for vehicles that cannot use the non-interoperable radio frequency bands).
[CR 5021]</t>
  </si>
  <si>
    <t xml:space="preserve">1) Are roaming agreements planned with neighbouring GSM-R networks? Please justify it.
2) What is the mechanism planned to establish these agreements when needed, potentially with all the EU GSM-R networks?
[CR 5025]   </t>
  </si>
  <si>
    <t xml:space="preserve">1) What is the plan to configure the enhanced radio emergency call (eREC) areas? 
2) Is there a plan to ensure that a radio emergency call will always be launched in the corresponding area when an eREC is started? 
[CR 5017] </t>
  </si>
  <si>
    <t>1) For the trains that may not be able to use GID 500, which are the specific operational procedures planned to be established? 
2) For the trains that may not be able to use GID 555, which are the specific operational procedures planned to be established? 
[CR 5037]</t>
  </si>
  <si>
    <t xml:space="preserve">What are the rules for using call GID 200? 
[CR 5037] </t>
  </si>
  <si>
    <t>How is it planned to ensure that functional numbers, including train running number, are unique (for national trains and border crossing trains)?
[CR 5025]</t>
  </si>
  <si>
    <t>1) Is it planned to use mobile dispatchers only, fixed line dispatchers only or both?
2) Is it planned to connect the GSM-R core to an existing dispatchers system?
3) What are the types of calls expected to be made to/from the dispatchers system? (Priorities, groups, point-to-point, calls to non-GSM-R groups- such as rescue teams, firemen…)
4) What is the planned configuration of the Group Call Register in order to reflect the types of calls expressed in point 3 (above)?</t>
  </si>
  <si>
    <t>1) Is the ETCS DNS  planned to be configured to accept queries done with the CLASS "IN"? Is the DNS planned to be configured to accept the queries for A and TXT fields done in two separate requests?  Please justify it.
2) How is ETCS DNS query repetition expected to be handled in order to achieve a successful establishment of a PS connection with the RBC?
[CR 1310]</t>
  </si>
  <si>
    <t>1) Is the specific allocation of areas of control to the dispatchers already planned?
2) Is it planned to have an overlap between the areas of control and the dispatchers (i.e. may a specific dispatcher be involved in calls for only one geographical area or for many)?
3) What is the planned configuration of the Group Call Register in order to reflect the areas of control according to the answer provided in point 2 (above)?</t>
  </si>
  <si>
    <t>1) Is it planned to use Dual-Tone Multi-Frequency signaling for the termination /leaving/muting/unmuting of Voice Group Calls and/or Voice Broadcast Calls by the dispatchers system? 
2) Is it planned to use message based explicit signaling option for the termination /leaving/muting/unmuting of Voice Group Calls and/or Voice Broadcast Calls by the dispatchers system?
3) Is the GSM-R core planned to be Release 99, Release 4 or mixed?</t>
  </si>
  <si>
    <t xml:space="preserve">1) Considering that minimum interaction is needed to establish Railway Emergency Calls: how is the launching of Railway Emergency Calls planned to be performed? Is it planned to have a dedicated button/area on the screen only for this action or is it planned to have additional actions available in the same area? 
2) Is it planned to have any protection against an unwanted initiation of a Railway Emergency Call (e.g. need to press a button for x seconds, confirmation screen)? </t>
  </si>
  <si>
    <t xml:space="preserve">1) Confirmation of Railway Emergency Call: is it planned that the dispatchers equipment will send confirmation of High Priority Calls to the Confirmation Center (please specify for fixed dispatchers and for mobile dispatchers)? 
2) In case this is the intention, is it planned to use User to User Information Elements? 
3) What configuration of the confirmation parameters is planned to be implemented? </t>
  </si>
  <si>
    <t>1) Do you plan to implement packets 44 containing data to be forwarded to a National  (signalling) System (i.e. a class B system)?
In case the answer to 1) is yes, please specify the NID_XUSER value used and answer to the following questions 2 and 3:
2) In case the NID_NTC variable is not included  in the packet 44, do you expect that such National data will be forwarded by the ETCS on-board STM control function without any other consideration than the SUBSET-035 v3.1.0 clause 10.11.1.1 for a B3 ETCS on-board equipment, or than the SUBSET-035 v2.1.1 section 5.2.13 for a B2 ETCS on-board equipment, i.e. the forwarding to the on-board National System does not rely on any national requirements in case the ETCS on-board equipment is interfaced to the national system through an STM?
3) Do you plan to engineer trackside constituents transmitting several packets 44 containing data to be forwarded to the same National System i.e. a trackside message containing several packets 44 identifying the same NID_XUSER and, for X=2 RBCs and for balise telegrams marked with X=2, the same NID_NTC in case of NID_XUSER = 102 (e.g. national information contained in duplicated balise telegrams)?
The following question 4 shall be answered if either:
-	The answer to 3) is yes when the NID_NTC variable is included in the packet 44, or
-	The answers to 3) and 4) are yes when the NID_NTC variable is not included in the packet 44
4) Do you expect that all packets 44 mentioned in question 3 are forwarded unconditionally to the National System even when the ETCS on-board equipment is interfaced to an STM (e.g. even though a packet 44 is contained in a balise telegram ignored/rejected by the ETCS on-board according to the ETCS rules, this latter should still be forwarded to the STM by the STM control function)?
[CR1338]</t>
  </si>
  <si>
    <t>System Version management</t>
  </si>
  <si>
    <t>13.2.1</t>
  </si>
  <si>
    <r>
      <t xml:space="preserve">1) Is it planned to implement packet 2 "System Version order" to restore the on-board behaviour as expected in a lower System Version? 
If the answer to 1) is Yes, please answer the questions 2) and 3).
If the answer to 1) is No, please answer the question 4).
2) What is (are) the function(s) for which the on-board behaviour in relation to older system version is relevant (e.g. TSR transmitted by unlinked balise groups, Axle load profile management, List of Balises in SR combined with Stop if in SR infomation)?
3) What are the engineering rules, in terms of location, of the packet 2 "System Version order"?
4) Does the fact that the B3 on-boards operating in System Version X=2 on X=1 trackside or B4 on-boards operating in System Version X=3 on X=1 or X=2 trackside prevent the normal service?
</t>
    </r>
    <r>
      <rPr>
        <u/>
        <sz val="11"/>
        <rFont val="Calibri"/>
        <family val="2"/>
        <scheme val="minor"/>
      </rPr>
      <t>Note:</t>
    </r>
    <r>
      <rPr>
        <sz val="11"/>
        <rFont val="Calibri"/>
        <family val="2"/>
        <scheme val="minor"/>
      </rPr>
      <t xml:space="preserve"> 
Please refer to SUBSET-026 v3.4.0/v3.6.0/4.0.0 chapter 6.2.2 for B3/B4 specific on-board behaviour when operating in System Version X=1 and SUBSET-026 v4.0.0 chapter 6.6.4 for B4 specific on-board behaviour when operating in System Version X=2.</t>
    </r>
  </si>
  <si>
    <t>ETCS System Version is &lt; 3.0 AND 
(OS profile sent by trackside for a further location (D_MAMODE &gt; 0) is Yes OR LS profile sent by trackside for a further location (D_MAMODE &gt; 0) is Yes) AND
(ETCS Level is Level 1 OR Level 2 OR Level 3)</t>
  </si>
  <si>
    <t>Appendix A - Functions and issues list 
Version 7</t>
  </si>
  <si>
    <t>LNTC (x)&lt;-&gt;LNTC (y)</t>
  </si>
  <si>
    <t>1) Is the BG that is planned to send the first communication session establishment order when the train is approaching to Level 2/3 a BG marked as unlinked?  
If the answer to 1) is yes, please answer questions 2) and 3):  
2) Are there any engineering trackside provisions planned to be implemented to avoid that D_LRBG / L_DOUBTUNDER / L_DOUBTOVER and L_TRAININT exceed the limit values?
3) On the concerned access tracks, are all the subsequently encountered BGs, including the border BG transmitting an immediate level transition order, marked as unlinked?
4) If the answer to 3) is yes, once the train has entered the level 2/3 area, can a subsequent SoM considered as being part of the normal service be performed while the train has not encountered any BGs marked as linked?
[CR1340]</t>
  </si>
  <si>
    <t>1) Does the RBC use the train detection information available in the interlocking system as an input parameter when computing the MA?
2) If the answer to 1) is no, what engineering provisions are planned to prevent an RBC from unduly considering a train in rear of a signal/marker board by using only its reported position (Min Safe Front End located excessively far in rear of the real front end) when the train is physically beyond the signal/marker board?</t>
  </si>
  <si>
    <t xml:space="preserve">According to SUBSET-026 §4.4.11.1.3 b), the maximum permitted distance in SR mode, either determined by the National/Default value or entered by the driver or transmitted by the RBC is supervised with a target speed of zero at the end of this distance. 
Have you considered that the major part of the permitted distance in SR mode would be consumed if the on-board has a large confidence interval (e.g. related to an LRBG far in rear of the train) compared to the SR distance? </t>
  </si>
  <si>
    <t>Have you engineered trackside constituents transmitting the following information?
1) Packets 42, 44, 45, 46, 72, 76, 79 as non-infill information from the Euroloop.
2) Packets 42, 44, 46, 72, 76, 79 as non-infill information from the RIU.</t>
  </si>
  <si>
    <t>Have you engineered trackside that could lead to the following situation? 
•  	Initially, an on-board is in FS mode supervising an MA with an SH Mode Profile for a further location together with a list of balise groups for SH area,
•  	the on-board then receives from an infill device having an infill location reference in advance of the start location of the currently supervised SH mode profile, an infill MA with an SvL in rear of the initial one.</t>
  </si>
  <si>
    <t>1) Have you engineered RBC transmitting message 15 “Conditional Emergency Stop”, message 33 “MA with Shifted Location Reference” or message 34 “Track Ahead Free Request” with shifted location reference (D_REF ≠ 0m) containing information applicable for both direction (Q_DIR = both) to on-board for which the LRBG is a single BG without coordinate system assigned (via linking information (packet 5) or via RBC (radio message 45))?
2) If the answer to 1) is yes, can the message 33 also contain non-location based information?
3) If the answer to 2) is yes, can the message 33 contain an SH Mode Profile (packet 80) with a list of Balises for Shunting area (packet 39)?
[CR1171]</t>
  </si>
  <si>
    <t>1) Is the KMC-ETCS interface planned to be aligned to subset 114?
2) If not, which specific solutions do you plan to implement?
3) Do you plan to have B2 OBUs/RBCs in this line? Do they accept the format planned to be used by your KMC?</t>
  </si>
  <si>
    <r>
      <t xml:space="preserve">The functions list and issues log file shall be named using the following structure: 
</t>
    </r>
    <r>
      <rPr>
        <i/>
        <sz val="11"/>
        <color theme="1"/>
        <rFont val="Calibri"/>
        <family val="2"/>
        <scheme val="minor"/>
      </rPr>
      <t>Functions list and issues log_[MS]_[Application name]_[Vx.y]</t>
    </r>
    <r>
      <rPr>
        <sz val="11"/>
        <color theme="1"/>
        <rFont val="Calibri"/>
        <family val="2"/>
        <scheme val="minor"/>
      </rPr>
      <t xml:space="preserve">, where:
</t>
    </r>
    <r>
      <rPr>
        <sz val="11"/>
        <color theme="1"/>
        <rFont val="Calibri"/>
        <family val="2"/>
      </rPr>
      <t xml:space="preserve">• </t>
    </r>
    <r>
      <rPr>
        <sz val="11"/>
        <color theme="1"/>
        <rFont val="Calibri"/>
        <family val="2"/>
        <scheme val="minor"/>
      </rPr>
      <t>[MS] is the involved Member State ID, composed by 2 letters (ex: FR, IT, EL, etc.);
• [Application name] is a name related to the scope of the functions list and issues log (ex: Line 5 level 2, Station A – Station B, Line 5 Section KP 11,1 – KP 115,2, etc.);
• [Vx.y] is the version of the file. 'x' shall be incremented following an applicant update, 'y' shall be incremented following an Agency update. The first version of the file uploaded by the applicant on OSS is therefore V1.0 (e.g. Functions list and issues log_FR_Valenciennes – Lille-Flandres_V1.0).</t>
    </r>
  </si>
  <si>
    <r>
      <t xml:space="preserve">Please select the CCS TSI version/amendment planned to be applied for the CCS subsystem verification.
</t>
    </r>
    <r>
      <rPr>
        <u/>
        <sz val="11"/>
        <color theme="1"/>
        <rFont val="Calibri"/>
        <family val="2"/>
        <scheme val="minor"/>
      </rPr>
      <t>Remark</t>
    </r>
    <r>
      <rPr>
        <sz val="11"/>
        <color theme="1"/>
        <rFont val="Calibri"/>
        <family val="2"/>
        <scheme val="minor"/>
      </rPr>
      <t>: I. Regulation (EU) 2020/420 only for German language.</t>
    </r>
  </si>
  <si>
    <t>TBL 1+</t>
  </si>
  <si>
    <t>LS vLS04, vLS05, vLS06</t>
  </si>
  <si>
    <t>1) Are the mechanisms to manage the risks of interferences from public network considered, as agreed in:
·  DV81: GSM-R interferences and coexistence with public mobile networks, 13/07/2016
·  ECC REPORT 162: Practical mechanism to improve the compatibility between GSM-R and public mobile networks and guidance on practical coordination, May 2011
·  ECC REPORT 229: Guidance for improving coexistence between GSM-R and MFCN in the 900 MHz band, May 2015
2) Are they planned to be put in place before the project is implemented or during implementation of the project? Is the discussion group already in place or is it planned to be set? (discussion with public networks on radio levels, possible installation of filters in the GSM-R network nor in the public network, reinforcement of GSM-R network with additional base transceiver station, etc.)
Please justify your answers.
[CR 5041]</t>
  </si>
  <si>
    <t>Please select Yes if the Class B system is installed in the geographical scope or part of it (even if not impacted by the project). Please provide an answer for each Class B system.</t>
  </si>
  <si>
    <t>Please select Yes if the GID 200 is configured in the network</t>
  </si>
  <si>
    <t>Please select Yes if the GID 555 is configured in the network</t>
  </si>
  <si>
    <t>Please select Yes if the GID 500 is configured in the network</t>
  </si>
  <si>
    <t>1) Is the change of GSM-R radio network planned to be implemented automatically or manually?
2) How is it planned to be coordinated with the neighbouring GSM-R network?</t>
  </si>
  <si>
    <t>ETCS Level is 1 OR 2 OR 3 AND
[(ETCS System version is &lt; 3 AND {TSR is Yes OR Axle load Speed Profile (Packet 51) is Yes OR (Plain OR Fixed text messages is Yes AND ATO is Yes)})
OR (ETCS System version is 1.0 OR 1.1) AND {(List of Balises in SR Authority is Yes AND Stop if in Staff Responsible is Yes) OR Text message to be acknowledged by driver (Q_TEXTCONFIRM ≠ 0)})]</t>
  </si>
  <si>
    <t>9.4.1</t>
  </si>
  <si>
    <t>(ETCS system version is 1.0 AND (Level is 1 OR 2 OR 3)) OR (National values for braking curves (Packet 203) is No)</t>
  </si>
  <si>
    <r>
      <t xml:space="preserve">In the issues log(s), the applicant:
•  shall provide the demonstration of controlling each applicable issue and shall clearly identify the supporting requirement(s) in the documentation. This shall be included in the mandatory “Applicant   Demonstration of controlling issues: documentary evidence (document(s) and requirement(s) identification)” column:
        -  document identification: document reference and </t>
    </r>
    <r>
      <rPr>
        <u/>
        <sz val="11"/>
        <color theme="1"/>
        <rFont val="Calibri"/>
        <family val="2"/>
        <scheme val="minor"/>
      </rPr>
      <t xml:space="preserve">filename; </t>
    </r>
    <r>
      <rPr>
        <sz val="11"/>
        <color theme="1"/>
        <rFont val="Calibri"/>
        <family val="2"/>
        <scheme val="minor"/>
      </rPr>
      <t xml:space="preserve">
         - requirement identification: page number, chapter, requirement id., etc.
•  could fill in the “Comments” column to add any additional information s/he thinks to be relevant.
</t>
    </r>
    <r>
      <rPr>
        <u/>
        <sz val="11"/>
        <color theme="1"/>
        <rFont val="Calibri"/>
        <family val="2"/>
        <scheme val="minor"/>
      </rPr>
      <t>Remark</t>
    </r>
    <r>
      <rPr>
        <sz val="11"/>
        <color theme="1"/>
        <rFont val="Calibri"/>
        <family val="2"/>
        <scheme val="minor"/>
      </rPr>
      <t>: answers in the “Applicant Demonstration of controlling issues: documentary evidence (document(s) and requirement(s) identification)” column will be assessed by the Agency. Document(s) or different parts of document(s) or different version(s) of the same document that are not dully referenced will not be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</si>
</sst>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u/>
      <sz val="20"/>
      <name val="Calibri"/>
      <family val="2"/>
      <scheme val="minor"/>
    </font>
    <font>
      <b/>
      <sz val="11"/>
      <name val="Calibri"/>
      <family val="2"/>
      <scheme val="minor"/>
    </font>
    <font>
      <b/>
      <u/>
      <sz val="16"/>
      <color theme="1"/>
      <name val="Calibri"/>
      <family val="2"/>
      <scheme val="minor"/>
    </font>
    <font>
      <i/>
      <sz val="11"/>
      <color theme="1"/>
      <name val="Calibri"/>
      <family val="2"/>
      <scheme val="minor"/>
    </font>
    <font>
      <sz val="11"/>
      <color theme="1"/>
      <name val="Calibri"/>
      <family val="2"/>
    </font>
    <font>
      <u/>
      <sz val="11"/>
      <color theme="1"/>
      <name val="Calibri"/>
      <family val="2"/>
      <scheme val="minor"/>
    </font>
    <font>
      <b/>
      <sz val="14"/>
      <name val="Calibri"/>
      <family val="2"/>
      <scheme val="minor"/>
    </font>
    <font>
      <b/>
      <sz val="14"/>
      <color rgb="FFFF0000"/>
      <name val="Calibri"/>
      <family val="2"/>
      <scheme val="minor"/>
    </font>
    <font>
      <sz val="11"/>
      <name val="Calibri"/>
      <family val="2"/>
      <scheme val="minor"/>
    </font>
    <font>
      <b/>
      <sz val="10"/>
      <color theme="1"/>
      <name val="Calibri"/>
      <family val="2"/>
      <scheme val="minor"/>
    </font>
    <font>
      <strike/>
      <sz val="11"/>
      <color theme="1"/>
      <name val="Calibri"/>
      <family val="2"/>
      <scheme val="minor"/>
    </font>
    <font>
      <b/>
      <sz val="10"/>
      <name val="Calibri"/>
      <family val="2"/>
      <scheme val="minor"/>
    </font>
    <font>
      <sz val="8"/>
      <color rgb="FF222222"/>
      <name val="Arial"/>
      <family val="2"/>
    </font>
    <font>
      <sz val="11"/>
      <name val="Calibri"/>
      <family val="2"/>
    </font>
    <font>
      <b/>
      <sz val="14"/>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b/>
      <i/>
      <u/>
      <sz val="11"/>
      <color theme="1"/>
      <name val="Calibri"/>
      <family val="2"/>
      <scheme val="minor"/>
    </font>
    <font>
      <sz val="8"/>
      <name val="Calibri"/>
      <family val="2"/>
      <scheme val="minor"/>
    </font>
    <font>
      <sz val="11"/>
      <color rgb="FFFFFF00"/>
      <name val="Calibri"/>
      <family val="2"/>
      <scheme val="minor"/>
    </font>
    <font>
      <b/>
      <u/>
      <sz val="14"/>
      <color theme="0"/>
      <name val="Calibri"/>
      <family val="2"/>
      <scheme val="minor"/>
    </font>
    <font>
      <b/>
      <u/>
      <sz val="18"/>
      <color theme="1"/>
      <name val="Calibri"/>
      <family val="2"/>
      <scheme val="minor"/>
    </font>
    <font>
      <sz val="11"/>
      <color rgb="FF000000"/>
      <name val="Calibri"/>
      <family val="2"/>
      <scheme val="minor"/>
    </font>
    <font>
      <sz val="11"/>
      <color rgb="FFFF0000"/>
      <name val="Calibri"/>
      <family val="2"/>
      <scheme val="minor"/>
    </font>
    <font>
      <vertAlign val="superscript"/>
      <sz val="11"/>
      <color theme="1"/>
      <name val="Calibri"/>
      <family val="2"/>
      <scheme val="minor"/>
    </font>
    <font>
      <u/>
      <sz val="11"/>
      <name val="Calibri"/>
      <family val="2"/>
      <scheme val="minor"/>
    </font>
    <font>
      <b/>
      <sz val="16"/>
      <color theme="0"/>
      <name val="Calibri"/>
      <family val="2"/>
      <scheme val="minor"/>
    </font>
    <font>
      <b/>
      <sz val="16"/>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rgb="FFFF4747"/>
        <bgColor indexed="64"/>
      </patternFill>
    </fill>
    <fill>
      <patternFill patternType="solid">
        <fgColor rgb="FF7030A0"/>
        <bgColor indexed="64"/>
      </patternFill>
    </fill>
    <fill>
      <patternFill patternType="solid">
        <fgColor rgb="FF8BE1FF"/>
        <bgColor indexed="64"/>
      </patternFill>
    </fill>
    <fill>
      <patternFill patternType="solid">
        <fgColor rgb="FF0070C0"/>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rgb="FF92D050"/>
        <bgColor indexed="64"/>
      </patternFill>
    </fill>
    <fill>
      <patternFill patternType="solid">
        <fgColor rgb="FFFFFF66"/>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350">
    <xf numFmtId="0" fontId="0" fillId="0" borderId="0" xfId="0"/>
    <xf numFmtId="0" fontId="0" fillId="2" borderId="0" xfId="0" applyFill="1"/>
    <xf numFmtId="0" fontId="5" fillId="2" borderId="0" xfId="0" applyFont="1" applyFill="1"/>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pplyProtection="1">
      <alignment vertical="top" wrapText="1"/>
      <protection locked="0"/>
    </xf>
    <xf numFmtId="0" fontId="2" fillId="0" borderId="11" xfId="0" applyFont="1" applyBorder="1" applyAlignment="1" applyProtection="1">
      <alignment vertical="top" wrapText="1"/>
      <protection locked="0"/>
    </xf>
    <xf numFmtId="0" fontId="0" fillId="0" borderId="11" xfId="0" applyBorder="1"/>
    <xf numFmtId="0" fontId="6" fillId="0" borderId="0" xfId="0" applyFont="1" applyAlignment="1">
      <alignment horizontal="center" vertical="center"/>
    </xf>
    <xf numFmtId="0" fontId="0" fillId="2" borderId="17"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vertical="center" wrapText="1"/>
    </xf>
    <xf numFmtId="0" fontId="1" fillId="4" borderId="11" xfId="0" applyFont="1" applyFill="1" applyBorder="1" applyAlignment="1">
      <alignment horizontal="center" vertical="center" wrapText="1"/>
    </xf>
    <xf numFmtId="0" fontId="0" fillId="0" borderId="0" xfId="0" applyAlignment="1">
      <alignment horizontal="center" vertical="top" wrapText="1"/>
    </xf>
    <xf numFmtId="0" fontId="1" fillId="4" borderId="5" xfId="0" applyFont="1" applyFill="1" applyBorder="1" applyAlignment="1">
      <alignment horizontal="center" vertical="center" wrapText="1"/>
    </xf>
    <xf numFmtId="0" fontId="0" fillId="0" borderId="24" xfId="0" applyBorder="1" applyAlignment="1">
      <alignment horizontal="center" vertical="center"/>
    </xf>
    <xf numFmtId="0" fontId="12" fillId="0" borderId="25" xfId="0" applyFont="1" applyBorder="1" applyAlignment="1">
      <alignment horizontal="center" vertical="center" wrapText="1"/>
    </xf>
    <xf numFmtId="0" fontId="0" fillId="0" borderId="27" xfId="0" applyBorder="1" applyAlignment="1">
      <alignment horizontal="left" vertical="center" wrapText="1"/>
    </xf>
    <xf numFmtId="0" fontId="12" fillId="0" borderId="28" xfId="0" applyFont="1" applyBorder="1" applyAlignment="1">
      <alignment horizontal="left" vertical="center" wrapText="1"/>
    </xf>
    <xf numFmtId="0" fontId="0" fillId="0" borderId="28" xfId="0"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24" xfId="0" applyBorder="1" applyAlignment="1">
      <alignment horizontal="center"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12" fillId="0" borderId="34" xfId="0" applyFont="1" applyBorder="1" applyAlignment="1">
      <alignment horizontal="center" vertical="center" wrapText="1"/>
    </xf>
    <xf numFmtId="0" fontId="0" fillId="0" borderId="10" xfId="0" applyBorder="1" applyAlignment="1">
      <alignment horizontal="left" vertical="center" wrapText="1"/>
    </xf>
    <xf numFmtId="0" fontId="12" fillId="0" borderId="11" xfId="0" applyFont="1" applyBorder="1" applyAlignment="1">
      <alignment horizontal="left" vertical="center" wrapText="1"/>
    </xf>
    <xf numFmtId="0" fontId="0" fillId="0" borderId="11" xfId="0" applyBorder="1" applyAlignment="1" applyProtection="1">
      <alignment horizontal="center" vertical="center" wrapText="1"/>
      <protection locked="0"/>
    </xf>
    <xf numFmtId="0" fontId="0" fillId="0" borderId="11" xfId="0" applyBorder="1" applyAlignment="1">
      <alignment horizontal="left" vertical="center" wrapText="1"/>
    </xf>
    <xf numFmtId="0" fontId="0" fillId="0" borderId="12" xfId="0" applyBorder="1" applyAlignment="1" applyProtection="1">
      <alignment vertical="top" wrapText="1"/>
      <protection locked="0"/>
    </xf>
    <xf numFmtId="0" fontId="14" fillId="0" borderId="11" xfId="0" applyFont="1" applyBorder="1" applyAlignment="1">
      <alignment horizontal="center" vertical="center" wrapText="1"/>
    </xf>
    <xf numFmtId="0" fontId="0" fillId="0" borderId="25" xfId="0" applyBorder="1" applyAlignment="1">
      <alignment horizontal="center" vertical="center" wrapText="1"/>
    </xf>
    <xf numFmtId="0" fontId="12" fillId="0" borderId="36" xfId="0" applyFont="1" applyBorder="1" applyAlignment="1">
      <alignment horizontal="left" vertical="center" wrapText="1"/>
    </xf>
    <xf numFmtId="0" fontId="0" fillId="0" borderId="36" xfId="0" applyBorder="1" applyAlignment="1" applyProtection="1">
      <alignment horizontal="center" vertical="center" wrapText="1"/>
      <protection locked="0"/>
    </xf>
    <xf numFmtId="0" fontId="0" fillId="0" borderId="37" xfId="0" applyBorder="1" applyAlignment="1" applyProtection="1">
      <alignment vertical="top" wrapText="1"/>
      <protection locked="0"/>
    </xf>
    <xf numFmtId="0" fontId="0" fillId="0" borderId="32" xfId="0" applyBorder="1" applyAlignment="1">
      <alignment horizontal="center" vertical="center"/>
    </xf>
    <xf numFmtId="0" fontId="15" fillId="3" borderId="39" xfId="0" applyFont="1" applyFill="1" applyBorder="1" applyAlignment="1">
      <alignment horizontal="center" vertical="center" wrapText="1"/>
    </xf>
    <xf numFmtId="0" fontId="0" fillId="0" borderId="7" xfId="0" applyBorder="1" applyAlignment="1">
      <alignment horizontal="left" vertical="center" wrapText="1"/>
    </xf>
    <xf numFmtId="0" fontId="12" fillId="0" borderId="8" xfId="0" applyFont="1" applyBorder="1" applyAlignment="1">
      <alignment horizontal="left" vertical="center" wrapText="1"/>
    </xf>
    <xf numFmtId="0" fontId="0" fillId="0" borderId="8" xfId="0" applyBorder="1" applyAlignment="1" applyProtection="1">
      <alignment horizontal="center" vertical="center" wrapText="1"/>
      <protection locked="0"/>
    </xf>
    <xf numFmtId="0" fontId="0" fillId="0" borderId="8" xfId="0" applyBorder="1" applyAlignment="1">
      <alignment horizontal="left" vertical="center" wrapText="1"/>
    </xf>
    <xf numFmtId="0" fontId="13" fillId="3" borderId="39" xfId="0" applyFont="1" applyFill="1" applyBorder="1" applyAlignment="1">
      <alignment horizontal="center" vertical="center" wrapText="1"/>
    </xf>
    <xf numFmtId="0" fontId="0" fillId="0" borderId="40" xfId="0" applyBorder="1" applyAlignment="1" applyProtection="1">
      <alignment vertical="top" wrapText="1"/>
      <protection locked="0"/>
    </xf>
    <xf numFmtId="0" fontId="16" fillId="0" borderId="0" xfId="0" applyFont="1" applyAlignment="1">
      <alignment horizontal="left" vertical="center" wrapText="1" indent="1"/>
    </xf>
    <xf numFmtId="0" fontId="0" fillId="0" borderId="9" xfId="0" applyBorder="1" applyAlignment="1" applyProtection="1">
      <alignment vertical="top" wrapText="1"/>
      <protection locked="0"/>
    </xf>
    <xf numFmtId="0" fontId="12" fillId="0" borderId="11" xfId="0" applyFont="1" applyBorder="1" applyAlignment="1">
      <alignment horizontal="left" vertical="top" wrapText="1"/>
    </xf>
    <xf numFmtId="0" fontId="0" fillId="5" borderId="11" xfId="0" applyFill="1" applyBorder="1" applyAlignment="1">
      <alignment horizontal="center" vertical="center" wrapText="1"/>
    </xf>
    <xf numFmtId="0" fontId="12" fillId="0" borderId="11" xfId="0" applyFont="1" applyBorder="1" applyAlignment="1" applyProtection="1">
      <alignment horizontal="center" vertical="center" wrapText="1"/>
      <protection locked="0"/>
    </xf>
    <xf numFmtId="0" fontId="12" fillId="0" borderId="14" xfId="0" applyFont="1" applyBorder="1" applyAlignment="1">
      <alignment horizontal="left" vertical="center" wrapText="1"/>
    </xf>
    <xf numFmtId="0" fontId="0" fillId="0" borderId="15" xfId="0" applyBorder="1" applyAlignment="1" applyProtection="1">
      <alignment vertical="top" wrapText="1"/>
      <protection locked="0"/>
    </xf>
    <xf numFmtId="0" fontId="0" fillId="0" borderId="24" xfId="0" applyBorder="1" applyAlignment="1">
      <alignment horizontal="left" vertical="center" wrapText="1"/>
    </xf>
    <xf numFmtId="0" fontId="0" fillId="5" borderId="24" xfId="0" applyFill="1" applyBorder="1" applyAlignment="1">
      <alignment horizontal="center" vertical="center" wrapText="1"/>
    </xf>
    <xf numFmtId="0" fontId="0" fillId="0" borderId="43" xfId="0" applyBorder="1" applyAlignment="1" applyProtection="1">
      <alignment vertical="top" wrapText="1"/>
      <protection locked="0"/>
    </xf>
    <xf numFmtId="0" fontId="0" fillId="0" borderId="14" xfId="0" applyBorder="1" applyAlignment="1">
      <alignment horizontal="left" vertical="center" wrapText="1"/>
    </xf>
    <xf numFmtId="0" fontId="0" fillId="0" borderId="33" xfId="0" applyBorder="1"/>
    <xf numFmtId="0" fontId="0" fillId="0" borderId="41" xfId="0" applyBorder="1" applyAlignment="1">
      <alignment horizontal="left" vertical="center" wrapText="1"/>
    </xf>
    <xf numFmtId="0" fontId="0" fillId="0" borderId="30"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pplyProtection="1">
      <alignment vertical="top" wrapText="1"/>
      <protection locked="0"/>
    </xf>
    <xf numFmtId="0" fontId="0" fillId="0" borderId="8" xfId="0" applyBorder="1" applyAlignment="1">
      <alignment horizontal="left" vertical="top" wrapText="1"/>
    </xf>
    <xf numFmtId="0" fontId="0" fillId="0" borderId="14" xfId="0" applyBorder="1" applyAlignment="1" applyProtection="1">
      <alignment horizontal="center" vertical="center" wrapText="1"/>
      <protection locked="0"/>
    </xf>
    <xf numFmtId="0" fontId="0" fillId="0" borderId="0" xfId="0" applyAlignment="1">
      <alignment horizontal="left" vertical="top" wrapText="1"/>
    </xf>
    <xf numFmtId="0" fontId="12" fillId="0" borderId="6" xfId="0" applyFont="1" applyBorder="1" applyAlignment="1" applyProtection="1">
      <alignment vertical="top" wrapText="1"/>
      <protection locked="0"/>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0" xfId="0" applyAlignment="1">
      <alignment horizont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top" wrapText="1"/>
    </xf>
    <xf numFmtId="0" fontId="2" fillId="0" borderId="0" xfId="0" applyFont="1" applyAlignment="1">
      <alignment horizontal="center" vertical="center"/>
    </xf>
    <xf numFmtId="0" fontId="0" fillId="0" borderId="11" xfId="0" applyBorder="1" applyAlignment="1">
      <alignment horizontal="center"/>
    </xf>
    <xf numFmtId="0" fontId="20" fillId="0" borderId="11" xfId="0" applyFont="1" applyBorder="1" applyAlignment="1">
      <alignment horizontal="left" vertical="top" wrapText="1"/>
    </xf>
    <xf numFmtId="0" fontId="21" fillId="0" borderId="11" xfId="0" applyFont="1" applyBorder="1" applyAlignment="1">
      <alignment horizontal="left" vertical="top" wrapText="1"/>
    </xf>
    <xf numFmtId="0" fontId="0" fillId="0" borderId="48" xfId="0" applyBorder="1" applyAlignment="1">
      <alignment horizontal="left" vertical="center" wrapText="1"/>
    </xf>
    <xf numFmtId="0" fontId="12" fillId="0" borderId="31" xfId="0" applyFont="1" applyBorder="1" applyAlignment="1">
      <alignment horizontal="left" vertical="center" wrapText="1"/>
    </xf>
    <xf numFmtId="0" fontId="0" fillId="0" borderId="31" xfId="0" applyBorder="1" applyAlignment="1" applyProtection="1">
      <alignment horizontal="center" vertical="center" wrapText="1"/>
      <protection locked="0"/>
    </xf>
    <xf numFmtId="0" fontId="0" fillId="0" borderId="52" xfId="0" applyBorder="1" applyAlignment="1" applyProtection="1">
      <alignment vertical="top" wrapText="1"/>
      <protection locked="0"/>
    </xf>
    <xf numFmtId="0" fontId="1" fillId="4" borderId="4" xfId="0" applyFont="1" applyFill="1" applyBorder="1" applyAlignment="1">
      <alignment horizontal="center" vertical="center" wrapText="1"/>
    </xf>
    <xf numFmtId="0" fontId="0" fillId="2" borderId="11" xfId="0" applyFill="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4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11"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vertical="top" wrapTex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vertical="top" wrapText="1"/>
      <protection locked="0"/>
    </xf>
    <xf numFmtId="0" fontId="12" fillId="0" borderId="50" xfId="0" applyFont="1" applyBorder="1" applyAlignment="1" applyProtection="1">
      <alignment horizontal="center" vertical="center" wrapText="1"/>
      <protection locked="0"/>
    </xf>
    <xf numFmtId="0" fontId="12" fillId="0" borderId="51" xfId="0" applyFont="1" applyBorder="1" applyAlignment="1" applyProtection="1">
      <alignment vertical="top" wrapText="1"/>
      <protection locked="0"/>
    </xf>
    <xf numFmtId="0" fontId="12" fillId="0" borderId="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vertical="top" wrapText="1"/>
      <protection locked="0"/>
    </xf>
    <xf numFmtId="0" fontId="12" fillId="0" borderId="29" xfId="0" applyFont="1" applyBorder="1" applyAlignment="1" applyProtection="1">
      <alignment vertical="top" wrapText="1"/>
      <protection locked="0"/>
    </xf>
    <xf numFmtId="0" fontId="12" fillId="0" borderId="37" xfId="0" applyFont="1" applyBorder="1" applyAlignment="1" applyProtection="1">
      <alignment vertical="center" wrapText="1"/>
      <protection locked="0"/>
    </xf>
    <xf numFmtId="0" fontId="1" fillId="4" borderId="50"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2" fillId="0" borderId="24" xfId="0" applyFont="1" applyBorder="1" applyAlignment="1">
      <alignment horizontal="left" vertical="top" wrapText="1"/>
    </xf>
    <xf numFmtId="0" fontId="12" fillId="0" borderId="10" xfId="0" applyFont="1" applyBorder="1" applyAlignment="1">
      <alignmen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30" xfId="0" applyFont="1" applyBorder="1" applyAlignment="1">
      <alignment horizontal="left" vertical="top" wrapText="1"/>
    </xf>
    <xf numFmtId="0" fontId="12" fillId="0" borderId="50" xfId="0" applyFont="1" applyBorder="1" applyAlignment="1">
      <alignment horizontal="left" vertical="top" wrapText="1"/>
    </xf>
    <xf numFmtId="0" fontId="12" fillId="0" borderId="57" xfId="0" applyFont="1" applyBorder="1" applyAlignment="1">
      <alignment horizontal="center" vertical="top" wrapText="1"/>
    </xf>
    <xf numFmtId="0" fontId="12" fillId="0" borderId="55" xfId="0" applyFont="1" applyBorder="1" applyAlignment="1">
      <alignment horizontal="left" vertical="top" wrapText="1"/>
    </xf>
    <xf numFmtId="0" fontId="12" fillId="0" borderId="13" xfId="0" applyFont="1" applyBorder="1" applyAlignment="1">
      <alignment vertical="top" wrapText="1"/>
    </xf>
    <xf numFmtId="0" fontId="12" fillId="0" borderId="4" xfId="0" applyFont="1" applyBorder="1" applyAlignment="1">
      <alignment vertical="top" wrapText="1"/>
    </xf>
    <xf numFmtId="0" fontId="12" fillId="0" borderId="5" xfId="0" applyFont="1" applyBorder="1" applyAlignment="1">
      <alignment horizontal="left" vertical="top" wrapText="1"/>
    </xf>
    <xf numFmtId="0" fontId="12" fillId="2" borderId="11" xfId="0" applyFont="1" applyFill="1" applyBorder="1" applyAlignment="1">
      <alignment horizontal="left" vertical="top" wrapText="1"/>
    </xf>
    <xf numFmtId="0" fontId="12" fillId="0" borderId="46" xfId="0" applyFont="1" applyBorder="1" applyAlignment="1">
      <alignment vertical="center" wrapText="1"/>
    </xf>
    <xf numFmtId="0" fontId="12" fillId="0" borderId="36" xfId="0" applyFont="1" applyBorder="1" applyAlignment="1">
      <alignment horizontal="left" vertical="top" wrapText="1"/>
    </xf>
    <xf numFmtId="0" fontId="12" fillId="0" borderId="56" xfId="0" applyFont="1" applyBorder="1" applyAlignment="1">
      <alignment horizontal="left" vertical="top" wrapText="1"/>
    </xf>
    <xf numFmtId="0" fontId="12" fillId="0" borderId="41" xfId="0" applyFont="1" applyBorder="1" applyAlignment="1">
      <alignment horizontal="left" vertical="top" wrapText="1"/>
    </xf>
    <xf numFmtId="0" fontId="12" fillId="0" borderId="49" xfId="0" applyFont="1" applyBorder="1" applyAlignment="1">
      <alignment horizontal="left" vertical="top" wrapText="1"/>
    </xf>
    <xf numFmtId="0" fontId="12" fillId="0" borderId="28" xfId="0" applyFont="1" applyBorder="1" applyAlignment="1">
      <alignment horizontal="left" vertical="top" wrapText="1"/>
    </xf>
    <xf numFmtId="0" fontId="12" fillId="5" borderId="24" xfId="0" applyFont="1" applyFill="1" applyBorder="1" applyAlignment="1">
      <alignment horizontal="center" vertical="center" wrapText="1"/>
    </xf>
    <xf numFmtId="0" fontId="0" fillId="0" borderId="11" xfId="0" applyBorder="1" applyAlignment="1" applyProtection="1">
      <alignment horizontal="left" vertical="top" wrapText="1"/>
      <protection locked="0"/>
    </xf>
    <xf numFmtId="0" fontId="0" fillId="0" borderId="11" xfId="0" applyBorder="1" applyAlignment="1">
      <alignment horizontal="left" vertical="top" wrapText="1"/>
    </xf>
    <xf numFmtId="0" fontId="0" fillId="0" borderId="12" xfId="0" applyBorder="1" applyAlignment="1" applyProtection="1">
      <alignment horizontal="center" vertical="top" wrapText="1"/>
      <protection locked="0"/>
    </xf>
    <xf numFmtId="0" fontId="0" fillId="0" borderId="8" xfId="0" applyBorder="1" applyAlignment="1" applyProtection="1">
      <alignment vertical="top" wrapText="1"/>
      <protection locked="0"/>
    </xf>
    <xf numFmtId="14" fontId="0" fillId="0" borderId="8" xfId="0" applyNumberFormat="1" applyBorder="1" applyAlignment="1" applyProtection="1">
      <alignment horizontal="center" vertical="center"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center" wrapText="1"/>
      <protection locked="0"/>
    </xf>
    <xf numFmtId="14" fontId="0" fillId="0" borderId="11" xfId="0" applyNumberForma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4" fontId="2" fillId="0" borderId="11"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top" wrapText="1"/>
      <protection locked="0"/>
    </xf>
    <xf numFmtId="0" fontId="0" fillId="0" borderId="14" xfId="0" applyBorder="1" applyAlignment="1" applyProtection="1">
      <alignment wrapText="1"/>
      <protection locked="0"/>
    </xf>
    <xf numFmtId="0" fontId="0" fillId="0" borderId="13" xfId="0" applyBorder="1" applyAlignment="1" applyProtection="1">
      <alignment wrapText="1"/>
      <protection locked="0"/>
    </xf>
    <xf numFmtId="0" fontId="0" fillId="0" borderId="15" xfId="0" applyBorder="1" applyAlignment="1" applyProtection="1">
      <alignment horizontal="center"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horizontal="center" wrapText="1"/>
      <protection locked="0"/>
    </xf>
    <xf numFmtId="49" fontId="3" fillId="4" borderId="11" xfId="0" applyNumberFormat="1" applyFont="1" applyFill="1" applyBorder="1" applyAlignment="1">
      <alignment horizontal="center" vertical="center" wrapText="1"/>
    </xf>
    <xf numFmtId="0" fontId="0" fillId="0" borderId="30" xfId="0" applyBorder="1" applyAlignment="1">
      <alignment horizontal="center" vertical="center"/>
    </xf>
    <xf numFmtId="0" fontId="0" fillId="0" borderId="0" xfId="0" applyAlignment="1">
      <alignment vertical="center"/>
    </xf>
    <xf numFmtId="0" fontId="3" fillId="7" borderId="3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0" borderId="11" xfId="0" applyFont="1" applyBorder="1" applyAlignment="1">
      <alignment vertical="center"/>
    </xf>
    <xf numFmtId="0" fontId="0" fillId="6" borderId="11" xfId="0" applyFill="1" applyBorder="1" applyAlignment="1">
      <alignment horizontal="center" vertical="center"/>
    </xf>
    <xf numFmtId="0" fontId="0" fillId="6" borderId="11" xfId="0" applyFill="1" applyBorder="1" applyAlignment="1">
      <alignment vertical="center"/>
    </xf>
    <xf numFmtId="0" fontId="12" fillId="5" borderId="8" xfId="0" applyFont="1" applyFill="1" applyBorder="1" applyAlignment="1">
      <alignment horizontal="center" vertical="center" wrapText="1"/>
    </xf>
    <xf numFmtId="0" fontId="12" fillId="0" borderId="58" xfId="0" applyFont="1" applyBorder="1" applyAlignment="1">
      <alignment horizontal="center" vertical="top" wrapText="1"/>
    </xf>
    <xf numFmtId="0" fontId="12" fillId="0" borderId="22" xfId="0" applyFont="1" applyBorder="1" applyAlignment="1">
      <alignment horizontal="center" vertical="top" wrapText="1"/>
    </xf>
    <xf numFmtId="0" fontId="12" fillId="0" borderId="13" xfId="0" applyFont="1" applyBorder="1" applyAlignment="1">
      <alignment horizontal="left" vertical="top" wrapText="1"/>
    </xf>
    <xf numFmtId="0" fontId="12" fillId="0" borderId="15" xfId="0" applyFont="1" applyBorder="1" applyAlignment="1" applyProtection="1">
      <alignment vertical="center" wrapText="1"/>
      <protection locked="0"/>
    </xf>
    <xf numFmtId="0" fontId="12" fillId="0" borderId="23" xfId="0" applyFont="1" applyBorder="1" applyAlignment="1">
      <alignment horizontal="left" vertical="top" wrapText="1"/>
    </xf>
    <xf numFmtId="0" fontId="15" fillId="3" borderId="42"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35" xfId="0" applyFont="1" applyBorder="1" applyAlignment="1">
      <alignment vertical="top" wrapText="1"/>
    </xf>
    <xf numFmtId="0" fontId="12" fillId="0" borderId="53" xfId="0" applyFont="1" applyBorder="1" applyAlignment="1">
      <alignment vertical="top" wrapText="1"/>
    </xf>
    <xf numFmtId="0" fontId="12" fillId="0" borderId="27" xfId="0" applyFont="1" applyBorder="1" applyAlignment="1">
      <alignment vertical="top" wrapText="1"/>
    </xf>
    <xf numFmtId="0" fontId="12" fillId="0" borderId="7" xfId="0" applyFont="1" applyBorder="1" applyAlignment="1">
      <alignment vertical="top" wrapText="1"/>
    </xf>
    <xf numFmtId="0" fontId="12" fillId="0" borderId="10" xfId="0" applyFont="1" applyBorder="1" applyAlignment="1">
      <alignment horizontal="left" vertical="top" wrapText="1"/>
    </xf>
    <xf numFmtId="0" fontId="5" fillId="0" borderId="50" xfId="0" applyFont="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5" fillId="0" borderId="0" xfId="0" applyFont="1" applyAlignment="1">
      <alignment horizontal="center" vertical="center" wrapText="1"/>
    </xf>
    <xf numFmtId="0" fontId="1" fillId="4" borderId="47" xfId="0" applyFont="1" applyFill="1" applyBorder="1" applyAlignment="1">
      <alignment horizontal="center" vertical="center" wrapText="1"/>
    </xf>
    <xf numFmtId="0" fontId="12" fillId="0" borderId="22" xfId="0" applyFont="1" applyBorder="1" applyAlignment="1">
      <alignment horizontal="center" vertical="center" wrapText="1"/>
    </xf>
    <xf numFmtId="0" fontId="3" fillId="4" borderId="11" xfId="0" applyFont="1" applyFill="1" applyBorder="1" applyAlignment="1">
      <alignment horizontal="center" vertical="center" wrapText="1"/>
    </xf>
    <xf numFmtId="0" fontId="12" fillId="6" borderId="11" xfId="0" applyFont="1" applyFill="1" applyBorder="1" applyAlignment="1">
      <alignment horizontal="center" vertical="center"/>
    </xf>
    <xf numFmtId="0" fontId="0" fillId="0" borderId="34" xfId="0" applyBorder="1" applyAlignment="1">
      <alignment horizontal="center" vertical="center"/>
    </xf>
    <xf numFmtId="0" fontId="3" fillId="0" borderId="0" xfId="0" applyFont="1" applyAlignment="1">
      <alignment horizontal="center" vertical="center" wrapText="1"/>
    </xf>
    <xf numFmtId="0" fontId="19" fillId="0" borderId="0" xfId="0" applyFont="1" applyAlignment="1">
      <alignment horizontal="center" vertical="center" wrapText="1"/>
    </xf>
    <xf numFmtId="0" fontId="12" fillId="0" borderId="0" xfId="0" applyFont="1" applyAlignment="1">
      <alignment horizontal="lef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pplyProtection="1">
      <alignment horizontal="left" vertical="top" wrapText="1"/>
      <protection locked="0"/>
    </xf>
    <xf numFmtId="0" fontId="0" fillId="0" borderId="10" xfId="0" applyBorder="1" applyAlignment="1">
      <alignment horizontal="center" vertical="center" wrapText="1"/>
    </xf>
    <xf numFmtId="0" fontId="3" fillId="7"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2" borderId="60" xfId="0" applyFill="1" applyBorder="1" applyAlignment="1">
      <alignment horizontal="left" vertical="center" wrapText="1" indent="1"/>
    </xf>
    <xf numFmtId="0" fontId="2" fillId="8" borderId="16"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20" xfId="0" applyFont="1" applyFill="1" applyBorder="1" applyAlignment="1">
      <alignment horizontal="center" vertical="center"/>
    </xf>
    <xf numFmtId="0" fontId="0" fillId="0" borderId="31" xfId="0" applyBorder="1" applyAlignment="1">
      <alignment horizontal="left"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0" fillId="0" borderId="13" xfId="0" applyBorder="1" applyAlignment="1">
      <alignment horizontal="left" vertical="center" wrapText="1"/>
    </xf>
    <xf numFmtId="0" fontId="0" fillId="0" borderId="32" xfId="0" applyBorder="1" applyAlignment="1">
      <alignment horizontal="center" vertical="center" wrapText="1"/>
    </xf>
    <xf numFmtId="0" fontId="0" fillId="0" borderId="50" xfId="0" applyBorder="1" applyAlignment="1">
      <alignment horizontal="center" vertical="center"/>
    </xf>
    <xf numFmtId="0" fontId="27" fillId="0" borderId="31" xfId="0" applyFont="1" applyBorder="1" applyAlignment="1">
      <alignment horizontal="center" vertical="center"/>
    </xf>
    <xf numFmtId="0" fontId="12" fillId="0" borderId="0" xfId="0" applyFont="1" applyAlignment="1">
      <alignment horizontal="center" vertical="center" wrapText="1"/>
    </xf>
    <xf numFmtId="0" fontId="0" fillId="0" borderId="50" xfId="0" applyBorder="1" applyAlignment="1">
      <alignment horizontal="center" vertical="center" wrapText="1"/>
    </xf>
    <xf numFmtId="0" fontId="0" fillId="0" borderId="41" xfId="0" applyBorder="1" applyAlignment="1">
      <alignment horizontal="center" vertical="center" wrapText="1"/>
    </xf>
    <xf numFmtId="49" fontId="0" fillId="0" borderId="11" xfId="0" applyNumberFormat="1" applyBorder="1" applyAlignment="1">
      <alignment horizontal="center" vertical="center" wrapText="1"/>
    </xf>
    <xf numFmtId="0" fontId="0" fillId="0" borderId="0" xfId="0" applyAlignment="1">
      <alignment horizontal="right" vertical="center" wrapText="1"/>
    </xf>
    <xf numFmtId="0" fontId="0" fillId="0" borderId="0" xfId="0" applyAlignment="1">
      <alignment wrapText="1"/>
    </xf>
    <xf numFmtId="0" fontId="12" fillId="0" borderId="46" xfId="0" applyFont="1" applyBorder="1" applyAlignment="1">
      <alignment horizontal="left" vertical="center" wrapText="1"/>
    </xf>
    <xf numFmtId="0" fontId="12" fillId="0" borderId="36"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protection locked="0"/>
    </xf>
    <xf numFmtId="0" fontId="12" fillId="0" borderId="31" xfId="0" applyFont="1" applyBorder="1" applyAlignment="1">
      <alignment horizontal="left" vertical="top" wrapText="1"/>
    </xf>
    <xf numFmtId="0" fontId="12" fillId="0" borderId="52" xfId="0" applyFont="1" applyBorder="1" applyAlignment="1" applyProtection="1">
      <alignment vertical="top" wrapText="1"/>
      <protection locked="0"/>
    </xf>
    <xf numFmtId="0" fontId="12" fillId="5"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xf numFmtId="0" fontId="19" fillId="4" borderId="27"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5" fillId="0" borderId="11" xfId="0" applyFont="1" applyBorder="1" applyAlignment="1">
      <alignment horizontal="center" vertical="center" wrapText="1"/>
    </xf>
    <xf numFmtId="0" fontId="12" fillId="10" borderId="3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 xfId="0" applyFont="1" applyBorder="1" applyAlignment="1">
      <alignment horizontal="left" vertical="top" wrapText="1"/>
    </xf>
    <xf numFmtId="0" fontId="28" fillId="0" borderId="8" xfId="0" applyFont="1" applyBorder="1" applyAlignment="1">
      <alignment horizontal="left" vertical="top" wrapText="1"/>
    </xf>
    <xf numFmtId="0" fontId="28" fillId="0" borderId="14" xfId="0" applyFont="1" applyBorder="1" applyAlignment="1">
      <alignment horizontal="left" vertical="top" wrapText="1"/>
    </xf>
    <xf numFmtId="0" fontId="28" fillId="0" borderId="50" xfId="0" applyFont="1" applyBorder="1" applyAlignment="1">
      <alignment horizontal="left" vertical="center" wrapText="1"/>
    </xf>
    <xf numFmtId="0" fontId="2" fillId="0" borderId="30" xfId="0" applyFont="1" applyBorder="1" applyAlignment="1">
      <alignment horizontal="center" vertical="center"/>
    </xf>
    <xf numFmtId="0" fontId="2" fillId="0" borderId="11" xfId="0" applyFont="1" applyBorder="1" applyAlignment="1">
      <alignment horizontal="center" vertical="center"/>
    </xf>
    <xf numFmtId="0" fontId="3" fillId="11" borderId="30" xfId="0" applyFont="1" applyFill="1" applyBorder="1" applyAlignment="1">
      <alignment horizontal="center" vertical="center" wrapText="1"/>
    </xf>
    <xf numFmtId="0" fontId="3" fillId="11" borderId="54" xfId="0" applyFont="1" applyFill="1" applyBorder="1" applyAlignment="1">
      <alignment horizontal="center" vertical="center" wrapText="1"/>
    </xf>
    <xf numFmtId="0" fontId="19" fillId="12" borderId="28" xfId="0" applyFont="1" applyFill="1" applyBorder="1" applyAlignment="1">
      <alignment horizontal="center" vertical="center" wrapText="1"/>
    </xf>
    <xf numFmtId="0" fontId="19" fillId="13" borderId="28" xfId="0" applyFont="1" applyFill="1" applyBorder="1" applyAlignment="1">
      <alignment horizontal="center" vertical="center" wrapText="1"/>
    </xf>
    <xf numFmtId="0" fontId="19" fillId="13" borderId="29" xfId="0" applyFont="1" applyFill="1" applyBorder="1" applyAlignment="1">
      <alignment horizontal="center" vertical="center" wrapText="1"/>
    </xf>
    <xf numFmtId="0" fontId="12" fillId="0" borderId="27" xfId="0" applyFont="1" applyBorder="1" applyAlignment="1">
      <alignment vertical="top" wrapText="1"/>
    </xf>
    <xf numFmtId="0" fontId="0" fillId="0" borderId="24" xfId="0" applyBorder="1" applyAlignment="1">
      <alignment horizontal="center" vertical="center" wrapText="1"/>
    </xf>
    <xf numFmtId="0" fontId="0" fillId="0" borderId="50" xfId="0" applyBorder="1" applyAlignment="1">
      <alignment horizontal="center" vertical="center" wrapText="1"/>
    </xf>
    <xf numFmtId="0" fontId="0" fillId="0" borderId="24" xfId="0" applyBorder="1" applyAlignment="1">
      <alignment horizontal="center" vertical="center" wrapText="1"/>
    </xf>
    <xf numFmtId="0" fontId="0" fillId="0" borderId="35" xfId="0" applyBorder="1" applyAlignment="1">
      <alignment horizontal="center" vertical="center" wrapText="1"/>
    </xf>
    <xf numFmtId="0" fontId="0" fillId="0" borderId="47" xfId="0" applyBorder="1" applyAlignment="1">
      <alignment horizontal="center" vertical="center" wrapText="1"/>
    </xf>
    <xf numFmtId="0" fontId="1" fillId="4" borderId="34" xfId="0" applyFont="1" applyFill="1" applyBorder="1" applyAlignment="1">
      <alignment horizontal="center" vertical="center" wrapText="1"/>
    </xf>
    <xf numFmtId="0" fontId="0" fillId="0" borderId="11" xfId="0" applyFill="1" applyBorder="1" applyAlignment="1">
      <alignment horizontal="left" vertical="center" wrapText="1"/>
    </xf>
    <xf numFmtId="0" fontId="0" fillId="0" borderId="11" xfId="0" applyFill="1" applyBorder="1" applyAlignment="1">
      <alignment horizontal="left" vertical="top"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2" fillId="0" borderId="50" xfId="0" applyFont="1" applyBorder="1" applyAlignment="1">
      <alignment horizontal="center" vertical="center" wrapText="1"/>
    </xf>
    <xf numFmtId="0" fontId="0" fillId="0" borderId="51" xfId="0" applyBorder="1" applyAlignment="1">
      <alignment horizontal="center" vertical="center" wrapText="1"/>
    </xf>
    <xf numFmtId="0" fontId="21" fillId="0" borderId="50" xfId="0" applyFont="1" applyBorder="1" applyAlignment="1">
      <alignment horizontal="left" vertical="top" wrapText="1"/>
    </xf>
    <xf numFmtId="0" fontId="12" fillId="0" borderId="36" xfId="0" applyFont="1" applyBorder="1" applyAlignment="1">
      <alignment horizontal="center" vertical="center" wrapText="1"/>
    </xf>
    <xf numFmtId="0" fontId="12" fillId="0" borderId="36" xfId="0" applyFont="1" applyBorder="1" applyAlignment="1" applyProtection="1">
      <alignment horizontal="left" vertical="top" wrapText="1"/>
      <protection locked="0"/>
    </xf>
    <xf numFmtId="0" fontId="12" fillId="0" borderId="37" xfId="0" applyFont="1" applyBorder="1" applyAlignment="1">
      <alignment horizontal="center" vertical="center" wrapText="1"/>
    </xf>
    <xf numFmtId="0" fontId="21" fillId="0" borderId="24" xfId="0" applyFont="1" applyBorder="1" applyAlignment="1">
      <alignment horizontal="left" vertical="top" wrapText="1"/>
    </xf>
    <xf numFmtId="0" fontId="12" fillId="0" borderId="12" xfId="0" applyFont="1" applyBorder="1" applyAlignment="1">
      <alignment horizontal="center" vertical="center" wrapText="1"/>
    </xf>
    <xf numFmtId="0" fontId="0" fillId="0" borderId="0" xfId="0" applyBorder="1"/>
    <xf numFmtId="14" fontId="0" fillId="0" borderId="7" xfId="0" applyNumberFormat="1" applyBorder="1" applyAlignment="1" applyProtection="1">
      <alignment horizontal="center" vertical="center" wrapText="1"/>
      <protection locked="0"/>
    </xf>
    <xf numFmtId="0" fontId="0" fillId="0" borderId="50" xfId="0" applyBorder="1" applyAlignment="1">
      <alignment horizontal="center" vertical="center" wrapText="1"/>
    </xf>
    <xf numFmtId="0" fontId="0" fillId="0" borderId="24" xfId="0" applyBorder="1" applyAlignment="1">
      <alignment horizontal="center" vertical="center" wrapText="1"/>
    </xf>
    <xf numFmtId="0" fontId="0" fillId="0" borderId="35" xfId="0" applyBorder="1" applyAlignment="1">
      <alignment horizontal="center" vertical="center" wrapText="1"/>
    </xf>
    <xf numFmtId="0" fontId="0" fillId="0" borderId="47" xfId="0" applyBorder="1" applyAlignment="1">
      <alignment horizontal="center" vertical="center" wrapText="1"/>
    </xf>
    <xf numFmtId="0" fontId="15" fillId="3" borderId="42"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53" xfId="0" applyFont="1" applyBorder="1" applyAlignment="1">
      <alignment vertical="top" wrapText="1"/>
    </xf>
    <xf numFmtId="0" fontId="12" fillId="0" borderId="35" xfId="0" applyFont="1" applyBorder="1" applyAlignment="1">
      <alignment vertical="top" wrapText="1"/>
    </xf>
    <xf numFmtId="0" fontId="12" fillId="0" borderId="27" xfId="0" applyFont="1" applyBorder="1" applyAlignment="1">
      <alignment vertical="top" wrapText="1"/>
    </xf>
    <xf numFmtId="0" fontId="12" fillId="0" borderId="10" xfId="0" applyFont="1" applyBorder="1" applyAlignment="1">
      <alignment vertical="top" wrapText="1"/>
    </xf>
    <xf numFmtId="0" fontId="6" fillId="8" borderId="1" xfId="0" applyFont="1" applyFill="1" applyBorder="1" applyAlignment="1">
      <alignment horizontal="center" vertical="center"/>
    </xf>
    <xf numFmtId="0" fontId="6" fillId="8"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50" xfId="0" applyBorder="1" applyAlignment="1">
      <alignment horizontal="center" vertical="center" wrapText="1"/>
    </xf>
    <xf numFmtId="0" fontId="0" fillId="0" borderId="24" xfId="0" applyBorder="1" applyAlignment="1">
      <alignment horizontal="center" vertical="center" wrapText="1"/>
    </xf>
    <xf numFmtId="0" fontId="13" fillId="3" borderId="38"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48" xfId="0" applyBorder="1" applyAlignment="1">
      <alignment horizontal="center" vertical="center" wrapText="1"/>
    </xf>
    <xf numFmtId="0" fontId="0" fillId="0" borderId="35" xfId="0" applyBorder="1" applyAlignment="1">
      <alignment horizontal="center" vertical="center" wrapText="1"/>
    </xf>
    <xf numFmtId="0" fontId="15" fillId="3" borderId="3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0" fillId="0" borderId="32" xfId="0" applyBorder="1" applyAlignment="1">
      <alignment horizontal="left" vertical="center" wrapText="1"/>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0" fillId="0" borderId="47" xfId="0"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 fillId="4" borderId="1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53" xfId="0" applyFont="1" applyBorder="1" applyAlignment="1">
      <alignment vertical="top" wrapText="1"/>
    </xf>
    <xf numFmtId="0" fontId="12" fillId="0" borderId="35" xfId="0" applyFont="1" applyBorder="1" applyAlignment="1">
      <alignment vertical="top" wrapText="1"/>
    </xf>
    <xf numFmtId="0" fontId="3" fillId="4" borderId="34"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8" fillId="0" borderId="50" xfId="0" applyFont="1" applyBorder="1" applyAlignment="1">
      <alignment horizontal="left" vertical="top" wrapText="1"/>
    </xf>
    <xf numFmtId="0" fontId="28" fillId="0" borderId="24" xfId="0" applyFont="1" applyBorder="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9" fillId="11" borderId="1" xfId="0" applyFont="1" applyFill="1" applyBorder="1" applyAlignment="1">
      <alignment horizontal="center" vertical="center"/>
    </xf>
    <xf numFmtId="0" fontId="19" fillId="11" borderId="2" xfId="0" applyFont="1" applyFill="1" applyBorder="1" applyAlignment="1">
      <alignment horizontal="center" vertical="center"/>
    </xf>
    <xf numFmtId="0" fontId="19" fillId="11" borderId="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27" xfId="0" applyFont="1" applyBorder="1" applyAlignment="1">
      <alignment vertical="top" wrapText="1"/>
    </xf>
    <xf numFmtId="0" fontId="5" fillId="3" borderId="59" xfId="0" applyFont="1" applyFill="1" applyBorder="1" applyAlignment="1">
      <alignment horizontal="center" vertical="center"/>
    </xf>
    <xf numFmtId="0" fontId="5" fillId="3" borderId="21" xfId="0" applyFont="1" applyFill="1" applyBorder="1" applyAlignment="1">
      <alignment horizontal="center" vertical="center"/>
    </xf>
    <xf numFmtId="0" fontId="12" fillId="0" borderId="10" xfId="0" applyFont="1" applyBorder="1" applyAlignment="1">
      <alignment vertical="top"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0" fontId="10" fillId="3" borderId="3" xfId="0" applyFont="1" applyFill="1" applyBorder="1" applyAlignment="1">
      <alignment horizontal="center" vertical="center"/>
    </xf>
    <xf numFmtId="0" fontId="10" fillId="15" borderId="1" xfId="0" applyFont="1" applyFill="1" applyBorder="1" applyAlignment="1">
      <alignment horizontal="center" vertical="center"/>
    </xf>
    <xf numFmtId="0" fontId="10" fillId="15" borderId="2" xfId="0" applyFont="1" applyFill="1" applyBorder="1" applyAlignment="1">
      <alignment horizontal="center" vertical="center"/>
    </xf>
    <xf numFmtId="0" fontId="10" fillId="15" borderId="3" xfId="0" applyFont="1" applyFill="1" applyBorder="1" applyAlignment="1">
      <alignment horizontal="center" vertical="center"/>
    </xf>
    <xf numFmtId="0" fontId="32" fillId="15" borderId="1" xfId="0" applyFont="1" applyFill="1" applyBorder="1" applyAlignment="1">
      <alignment horizontal="center" vertical="center"/>
    </xf>
    <xf numFmtId="0" fontId="32" fillId="15" borderId="2" xfId="0" applyFont="1" applyFill="1" applyBorder="1" applyAlignment="1">
      <alignment horizontal="center" vertical="center"/>
    </xf>
    <xf numFmtId="0" fontId="32" fillId="15" borderId="3"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2" xfId="0" applyFont="1" applyFill="1" applyBorder="1" applyAlignment="1">
      <alignment horizontal="center" vertical="center"/>
    </xf>
    <xf numFmtId="0" fontId="10" fillId="14" borderId="3" xfId="0" applyFont="1" applyFill="1" applyBorder="1" applyAlignment="1">
      <alignment horizontal="center" vertical="center"/>
    </xf>
    <xf numFmtId="0" fontId="32" fillId="14" borderId="1" xfId="0" applyFont="1" applyFill="1" applyBorder="1" applyAlignment="1">
      <alignment horizontal="center" vertical="center"/>
    </xf>
    <xf numFmtId="0" fontId="32" fillId="14" borderId="2" xfId="0" applyFont="1" applyFill="1" applyBorder="1" applyAlignment="1">
      <alignment horizontal="center" vertical="center"/>
    </xf>
    <xf numFmtId="0" fontId="32" fillId="14" borderId="3" xfId="0" applyFont="1" applyFill="1" applyBorder="1" applyAlignment="1">
      <alignment horizontal="center" vertical="center"/>
    </xf>
    <xf numFmtId="0" fontId="26" fillId="0" borderId="0" xfId="0" applyFont="1" applyAlignment="1">
      <alignment horizontal="center"/>
    </xf>
  </cellXfs>
  <cellStyles count="1">
    <cellStyle name="Normal" xfId="0" builtinId="0"/>
  </cellStyles>
  <dxfs count="23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theme="1" tint="0.24994659260841701"/>
        </patternFill>
      </fill>
    </dxf>
    <dxf>
      <font>
        <strike val="0"/>
      </font>
      <fill>
        <patternFill>
          <bgColor theme="0" tint="-0.34998626667073579"/>
        </patternFill>
      </fill>
    </dxf>
  </dxfs>
  <tableStyles count="1" defaultTableStyle="TableStyleMedium2" defaultPivotStyle="PivotStyleLight16">
    <tableStyle name="Invisible" pivot="0" table="0" count="0" xr9:uid="{49518201-05B4-47E2-A98A-9011C118FC4D}"/>
  </tableStyles>
  <colors>
    <mruColors>
      <color rgb="FFFFFF66"/>
      <color rgb="FFFFFF99"/>
      <color rgb="FF37A9FF"/>
      <color rgb="FF8BE1FF"/>
      <color rgb="FFC39BE1"/>
      <color rgb="FF9954CC"/>
      <color rgb="FFFF4747"/>
      <color rgb="FFFF7979"/>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164359</xdr:colOff>
      <xdr:row>2</xdr:row>
      <xdr:rowOff>113078</xdr:rowOff>
    </xdr:from>
    <xdr:to>
      <xdr:col>3</xdr:col>
      <xdr:colOff>16894</xdr:colOff>
      <xdr:row>2</xdr:row>
      <xdr:rowOff>914400</xdr:rowOff>
    </xdr:to>
    <xdr:pic>
      <xdr:nvPicPr>
        <xdr:cNvPr id="2" name="Picture 1">
          <a:extLst>
            <a:ext uri="{FF2B5EF4-FFF2-40B4-BE49-F238E27FC236}">
              <a16:creationId xmlns:a16="http://schemas.microsoft.com/office/drawing/2014/main" id="{7AE92DF4-2C6B-4FD0-BA00-8F8959C03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859" y="494078"/>
          <a:ext cx="1290356" cy="801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219075</xdr:colOff>
      <xdr:row>0</xdr:row>
      <xdr:rowOff>104775</xdr:rowOff>
    </xdr:from>
    <xdr:to>
      <xdr:col>24</xdr:col>
      <xdr:colOff>533085</xdr:colOff>
      <xdr:row>23</xdr:row>
      <xdr:rowOff>142494</xdr:rowOff>
    </xdr:to>
    <xdr:pic>
      <xdr:nvPicPr>
        <xdr:cNvPr id="4" name="Picture 3">
          <a:extLst>
            <a:ext uri="{FF2B5EF4-FFF2-40B4-BE49-F238E27FC236}">
              <a16:creationId xmlns:a16="http://schemas.microsoft.com/office/drawing/2014/main" id="{41F475E2-12B7-22BB-30FF-7F290A8286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0225" y="104775"/>
          <a:ext cx="6886260" cy="4314444"/>
        </a:xfrm>
        <a:prstGeom prst="rect">
          <a:avLst/>
        </a:prstGeom>
      </xdr:spPr>
    </xdr:pic>
    <xdr:clientData/>
  </xdr:twoCellAnchor>
  <xdr:twoCellAnchor editAs="oneCell">
    <xdr:from>
      <xdr:col>14</xdr:col>
      <xdr:colOff>437532</xdr:colOff>
      <xdr:row>27</xdr:row>
      <xdr:rowOff>57026</xdr:rowOff>
    </xdr:from>
    <xdr:to>
      <xdr:col>24</xdr:col>
      <xdr:colOff>65230</xdr:colOff>
      <xdr:row>47</xdr:row>
      <xdr:rowOff>180456</xdr:rowOff>
    </xdr:to>
    <xdr:pic>
      <xdr:nvPicPr>
        <xdr:cNvPr id="6" name="Picture 5">
          <a:extLst>
            <a:ext uri="{FF2B5EF4-FFF2-40B4-BE49-F238E27FC236}">
              <a16:creationId xmlns:a16="http://schemas.microsoft.com/office/drawing/2014/main" id="{CE434E00-74E4-DA6F-DEA9-C78629276F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38682" y="5057651"/>
          <a:ext cx="6199948" cy="3742930"/>
        </a:xfrm>
        <a:prstGeom prst="rect">
          <a:avLst/>
        </a:prstGeom>
      </xdr:spPr>
    </xdr:pic>
    <xdr:clientData/>
  </xdr:twoCellAnchor>
  <xdr:twoCellAnchor editAs="oneCell">
    <xdr:from>
      <xdr:col>0</xdr:col>
      <xdr:colOff>217715</xdr:colOff>
      <xdr:row>3</xdr:row>
      <xdr:rowOff>133350</xdr:rowOff>
    </xdr:from>
    <xdr:to>
      <xdr:col>13</xdr:col>
      <xdr:colOff>407847</xdr:colOff>
      <xdr:row>35</xdr:row>
      <xdr:rowOff>145596</xdr:rowOff>
    </xdr:to>
    <xdr:pic>
      <xdr:nvPicPr>
        <xdr:cNvPr id="8" name="Picture 7">
          <a:extLst>
            <a:ext uri="{FF2B5EF4-FFF2-40B4-BE49-F238E27FC236}">
              <a16:creationId xmlns:a16="http://schemas.microsoft.com/office/drawing/2014/main" id="{A3FFCBCF-ACDA-2A6A-8242-5D294EAB04E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7715" y="790575"/>
          <a:ext cx="8734057" cy="5803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4747"/>
    <pageSetUpPr fitToPage="1"/>
  </sheetPr>
  <dimension ref="B1:C15"/>
  <sheetViews>
    <sheetView showGridLines="0" tabSelected="1" zoomScale="90" zoomScaleNormal="90" workbookViewId="0">
      <selection activeCell="B2" sqref="B2:C2"/>
    </sheetView>
  </sheetViews>
  <sheetFormatPr defaultColWidth="9.07421875" defaultRowHeight="14.6" x14ac:dyDescent="0.4"/>
  <cols>
    <col min="1" max="1" width="3.3046875" style="1" customWidth="1"/>
    <col min="2" max="2" width="5.53515625" style="1" customWidth="1"/>
    <col min="3" max="3" width="173.07421875" style="1" customWidth="1"/>
    <col min="4" max="16384" width="9.07421875" style="1"/>
  </cols>
  <sheetData>
    <row r="1" spans="2:3" ht="15" thickBot="1" x14ac:dyDescent="0.45"/>
    <row r="2" spans="2:3" ht="33" customHeight="1" thickBot="1" x14ac:dyDescent="0.45">
      <c r="B2" s="270" t="s">
        <v>0</v>
      </c>
      <c r="C2" s="271"/>
    </row>
    <row r="3" spans="2:3" ht="17.25" customHeight="1" thickBot="1" x14ac:dyDescent="0.45">
      <c r="B3" s="11"/>
      <c r="C3" s="11"/>
    </row>
    <row r="4" spans="2:3" ht="108.75" customHeight="1" x14ac:dyDescent="0.4">
      <c r="B4" s="192">
        <v>1</v>
      </c>
      <c r="C4" s="12" t="s">
        <v>1240</v>
      </c>
    </row>
    <row r="5" spans="2:3" ht="42" customHeight="1" x14ac:dyDescent="0.4">
      <c r="B5" s="193">
        <v>2</v>
      </c>
      <c r="C5" s="13" t="s">
        <v>1</v>
      </c>
    </row>
    <row r="6" spans="2:3" ht="24.75" customHeight="1" x14ac:dyDescent="0.4">
      <c r="B6" s="193">
        <v>3</v>
      </c>
      <c r="C6" s="13" t="s">
        <v>2</v>
      </c>
    </row>
    <row r="7" spans="2:3" ht="39.75" customHeight="1" x14ac:dyDescent="0.4">
      <c r="B7" s="193">
        <v>4</v>
      </c>
      <c r="C7" s="13" t="s">
        <v>3</v>
      </c>
    </row>
    <row r="8" spans="2:3" ht="73.3" customHeight="1" x14ac:dyDescent="0.4">
      <c r="B8" s="193">
        <v>5</v>
      </c>
      <c r="C8" s="13" t="s">
        <v>4</v>
      </c>
    </row>
    <row r="9" spans="2:3" ht="104.25" customHeight="1" x14ac:dyDescent="0.4">
      <c r="B9" s="193">
        <v>6</v>
      </c>
      <c r="C9" s="13" t="s">
        <v>5</v>
      </c>
    </row>
    <row r="10" spans="2:3" ht="125.15" customHeight="1" x14ac:dyDescent="0.4">
      <c r="B10" s="193">
        <v>7</v>
      </c>
      <c r="C10" s="13" t="s">
        <v>1253</v>
      </c>
    </row>
    <row r="11" spans="2:3" ht="51.45" customHeight="1" x14ac:dyDescent="0.4">
      <c r="B11" s="193">
        <v>8</v>
      </c>
      <c r="C11" s="13" t="s">
        <v>1113</v>
      </c>
    </row>
    <row r="12" spans="2:3" ht="30" customHeight="1" x14ac:dyDescent="0.4">
      <c r="B12" s="193">
        <v>9</v>
      </c>
      <c r="C12" s="13" t="s">
        <v>6</v>
      </c>
    </row>
    <row r="13" spans="2:3" ht="40.5" customHeight="1" x14ac:dyDescent="0.4">
      <c r="B13" s="193">
        <v>10</v>
      </c>
      <c r="C13" s="13" t="s">
        <v>7</v>
      </c>
    </row>
    <row r="14" spans="2:3" ht="40.5" customHeight="1" x14ac:dyDescent="0.4">
      <c r="B14" s="193">
        <v>11</v>
      </c>
      <c r="C14" s="13" t="s">
        <v>8</v>
      </c>
    </row>
    <row r="15" spans="2:3" ht="40.5" customHeight="1" thickBot="1" x14ac:dyDescent="0.45">
      <c r="B15" s="194">
        <v>12</v>
      </c>
      <c r="C15" s="191" t="s">
        <v>9</v>
      </c>
    </row>
  </sheetData>
  <sheetProtection algorithmName="SHA-512" hashValue="+MT7lYAmf+zG5+U1LGlPTaozpwBmVKou5ikZ7CorZwyZMHhDExJ4hsFHo5c3uBpUXY5niEJeYDAzJYE9aaqb0A==" saltValue="NHq6EAgCq3geBFbgOuCirA==" spinCount="100000" sheet="1" objects="1" scenarios="1"/>
  <mergeCells count="1">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948E-95F2-48A0-8F9B-43BED9E7646B}">
  <sheetPr codeName="Sheet11">
    <tabColor rgb="FF8BE1FF"/>
  </sheetPr>
  <dimension ref="B2:J2"/>
  <sheetViews>
    <sheetView showGridLines="0" zoomScaleNormal="100" workbookViewId="0">
      <selection activeCell="AF49" sqref="AF49"/>
    </sheetView>
  </sheetViews>
  <sheetFormatPr defaultRowHeight="14.6" x14ac:dyDescent="0.4"/>
  <sheetData>
    <row r="2" spans="2:10" ht="23.15" x14ac:dyDescent="0.6">
      <c r="B2" s="349"/>
      <c r="C2" s="349"/>
      <c r="D2" s="349"/>
      <c r="E2" s="349"/>
      <c r="F2" s="349"/>
      <c r="G2" s="349"/>
      <c r="H2" s="349"/>
      <c r="I2" s="349"/>
      <c r="J2" s="349"/>
    </row>
  </sheetData>
  <sheetProtection algorithmName="SHA-512" hashValue="owEtQ6FbnkuZbwwk/iezyElGF5oK1KwWRfqE7tslOMEk+RDXOFsK7ZbxII9GmJEH3G4uS1ydzcAi6ucFdhhCTw==" saltValue="bwUp4UmtT7gTx+LTY0DHJA==" spinCount="100000" sheet="1" objects="1" scenarios="1"/>
  <mergeCells count="1">
    <mergeCell ref="B2:J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BE1FF"/>
    <pageSetUpPr fitToPage="1"/>
  </sheetPr>
  <dimension ref="B1:H24"/>
  <sheetViews>
    <sheetView showGridLines="0" showRowColHeaders="0" zoomScaleNormal="100" workbookViewId="0">
      <pane ySplit="5" topLeftCell="A6" activePane="bottomLeft" state="frozen"/>
      <selection pane="bottomLeft" activeCell="F22" sqref="F22"/>
    </sheetView>
  </sheetViews>
  <sheetFormatPr defaultColWidth="9.07421875" defaultRowHeight="14.6" x14ac:dyDescent="0.4"/>
  <cols>
    <col min="1" max="1" width="4.53515625" style="1" customWidth="1"/>
    <col min="2" max="2" width="8.84375" style="1" customWidth="1"/>
    <col min="3" max="3" width="11.69140625" style="1" customWidth="1"/>
    <col min="4" max="4" width="25" style="1" customWidth="1"/>
    <col min="5" max="5" width="114.84375" style="1" customWidth="1"/>
    <col min="6" max="6" width="18.84375" style="1" customWidth="1"/>
    <col min="7" max="16384" width="9.07421875" style="1"/>
  </cols>
  <sheetData>
    <row r="1" spans="2:6" ht="15" customHeight="1" x14ac:dyDescent="0.4"/>
    <row r="2" spans="2:6" ht="15" customHeight="1" thickBot="1" x14ac:dyDescent="0.45"/>
    <row r="3" spans="2:6" ht="84" customHeight="1" thickBot="1" x14ac:dyDescent="0.45">
      <c r="B3" s="272" t="s">
        <v>1231</v>
      </c>
      <c r="C3" s="273"/>
      <c r="D3" s="273"/>
      <c r="E3" s="273"/>
      <c r="F3" s="274"/>
    </row>
    <row r="4" spans="2:6" ht="15" customHeight="1" thickBot="1" x14ac:dyDescent="0.45">
      <c r="B4" s="2"/>
    </row>
    <row r="5" spans="2:6" ht="22.5" customHeight="1" thickBot="1" x14ac:dyDescent="0.45">
      <c r="B5" s="3" t="s">
        <v>10</v>
      </c>
      <c r="C5" s="4" t="s">
        <v>11</v>
      </c>
      <c r="D5" s="4" t="s">
        <v>12</v>
      </c>
      <c r="E5" s="4" t="s">
        <v>13</v>
      </c>
      <c r="F5" s="5" t="s">
        <v>14</v>
      </c>
    </row>
    <row r="6" spans="2:6" x14ac:dyDescent="0.4">
      <c r="B6" s="256"/>
      <c r="C6" s="130"/>
      <c r="D6" s="130"/>
      <c r="E6" s="129"/>
      <c r="F6" s="131"/>
    </row>
    <row r="7" spans="2:6" x14ac:dyDescent="0.4">
      <c r="B7" s="132"/>
      <c r="C7" s="133"/>
      <c r="D7" s="133"/>
      <c r="E7" s="8"/>
      <c r="F7" s="128"/>
    </row>
    <row r="8" spans="2:6" x14ac:dyDescent="0.4">
      <c r="B8" s="132"/>
      <c r="C8" s="133"/>
      <c r="D8" s="33"/>
      <c r="E8" s="8"/>
      <c r="F8" s="128"/>
    </row>
    <row r="9" spans="2:6" x14ac:dyDescent="0.4">
      <c r="B9" s="132"/>
      <c r="C9" s="133"/>
      <c r="D9" s="33"/>
      <c r="E9" s="126"/>
      <c r="F9" s="128"/>
    </row>
    <row r="10" spans="2:6" x14ac:dyDescent="0.4">
      <c r="B10" s="132"/>
      <c r="C10" s="133"/>
      <c r="D10" s="33"/>
      <c r="E10" s="8"/>
      <c r="F10" s="128"/>
    </row>
    <row r="11" spans="2:6" x14ac:dyDescent="0.4">
      <c r="B11" s="132"/>
      <c r="C11" s="133"/>
      <c r="D11" s="33"/>
      <c r="E11" s="8"/>
      <c r="F11" s="128"/>
    </row>
    <row r="12" spans="2:6" x14ac:dyDescent="0.4">
      <c r="B12" s="132"/>
      <c r="C12" s="133"/>
      <c r="D12" s="33"/>
      <c r="E12" s="8"/>
      <c r="F12" s="128"/>
    </row>
    <row r="13" spans="2:6" x14ac:dyDescent="0.4">
      <c r="B13" s="132"/>
      <c r="C13" s="133"/>
      <c r="D13" s="33"/>
      <c r="E13" s="8"/>
      <c r="F13" s="128"/>
    </row>
    <row r="14" spans="2:6" x14ac:dyDescent="0.4">
      <c r="B14" s="132"/>
      <c r="C14" s="133"/>
      <c r="D14" s="33"/>
      <c r="E14" s="8"/>
      <c r="F14" s="128"/>
    </row>
    <row r="15" spans="2:6" x14ac:dyDescent="0.4">
      <c r="B15" s="132"/>
      <c r="C15" s="133"/>
      <c r="D15" s="33"/>
      <c r="E15" s="8"/>
      <c r="F15" s="128"/>
    </row>
    <row r="16" spans="2:6" x14ac:dyDescent="0.4">
      <c r="B16" s="132"/>
      <c r="C16" s="133"/>
      <c r="D16" s="33"/>
      <c r="E16" s="8"/>
      <c r="F16" s="128"/>
    </row>
    <row r="17" spans="2:8" x14ac:dyDescent="0.4">
      <c r="B17" s="132"/>
      <c r="C17" s="133"/>
      <c r="D17" s="33"/>
      <c r="E17" s="8"/>
      <c r="F17" s="128"/>
      <c r="G17"/>
      <c r="H17"/>
    </row>
    <row r="18" spans="2:8" x14ac:dyDescent="0.4">
      <c r="B18" s="132"/>
      <c r="C18" s="133"/>
      <c r="D18" s="33"/>
      <c r="E18" s="8"/>
      <c r="F18" s="128"/>
      <c r="G18"/>
      <c r="H18"/>
    </row>
    <row r="19" spans="2:8" x14ac:dyDescent="0.4">
      <c r="B19" s="132"/>
      <c r="C19" s="133"/>
      <c r="D19" s="33"/>
      <c r="E19" s="8"/>
      <c r="F19" s="128"/>
      <c r="G19"/>
      <c r="H19"/>
    </row>
    <row r="20" spans="2:8" x14ac:dyDescent="0.4">
      <c r="B20" s="134"/>
      <c r="C20" s="135"/>
      <c r="D20" s="136"/>
      <c r="E20" s="9"/>
      <c r="F20" s="137"/>
      <c r="G20"/>
      <c r="H20"/>
    </row>
    <row r="21" spans="2:8" x14ac:dyDescent="0.4">
      <c r="B21" s="141"/>
      <c r="C21" s="142"/>
      <c r="D21" s="142"/>
      <c r="E21" s="142"/>
      <c r="F21" s="143"/>
      <c r="G21"/>
      <c r="H21"/>
    </row>
    <row r="22" spans="2:8" x14ac:dyDescent="0.4">
      <c r="B22" s="141"/>
      <c r="C22" s="142"/>
      <c r="D22" s="142"/>
      <c r="E22" s="142"/>
      <c r="F22" s="143"/>
      <c r="G22"/>
      <c r="H22"/>
    </row>
    <row r="23" spans="2:8" ht="15" thickBot="1" x14ac:dyDescent="0.45">
      <c r="B23" s="139"/>
      <c r="C23" s="138"/>
      <c r="D23" s="138"/>
      <c r="E23" s="138"/>
      <c r="F23" s="140"/>
      <c r="G23"/>
      <c r="H23"/>
    </row>
    <row r="24" spans="2:8" x14ac:dyDescent="0.4">
      <c r="B24"/>
      <c r="C24"/>
      <c r="D24"/>
      <c r="E24"/>
      <c r="F24"/>
      <c r="G24"/>
      <c r="H24"/>
    </row>
  </sheetData>
  <sheetProtection algorithmName="SHA-512" hashValue="P8HJOcNGOyT5JhO9RHZyMUGCo9dRoIE2w8J8m3ju+iaXaITJt+GSacQbqBGCB4WAWY39k459EitL0Y3o714GLA==" saltValue="wyiLMmc59RM5pvpMJP3kxw==" spinCount="100000" sheet="1" formatColumns="0" formatRows="0" insertRows="0"/>
  <mergeCells count="1">
    <mergeCell ref="B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A1:AX118"/>
  <sheetViews>
    <sheetView showGridLines="0" zoomScaleNormal="100" workbookViewId="0">
      <pane ySplit="3" topLeftCell="A4" activePane="bottomLeft" state="frozen"/>
      <selection pane="bottomLeft" activeCell="E4" sqref="E4"/>
    </sheetView>
  </sheetViews>
  <sheetFormatPr defaultColWidth="9.07421875" defaultRowHeight="14.6" x14ac:dyDescent="0.4"/>
  <cols>
    <col min="1" max="1" width="6.69140625" customWidth="1"/>
    <col min="2" max="2" width="22.53515625" customWidth="1"/>
    <col min="3" max="3" width="30.4609375" customWidth="1"/>
    <col min="4" max="4" width="31.921875" customWidth="1"/>
    <col min="5" max="5" width="26.23046875" customWidth="1"/>
    <col min="6" max="6" width="88.15234375" customWidth="1"/>
    <col min="7" max="7" width="55.53515625" customWidth="1"/>
    <col min="8" max="8" width="7.07421875" customWidth="1"/>
    <col min="9" max="9" width="68.4609375" style="207" hidden="1" customWidth="1"/>
    <col min="10" max="10" width="13.07421875" style="73" hidden="1" customWidth="1"/>
    <col min="11" max="11" width="10.4609375" style="73" hidden="1" customWidth="1"/>
    <col min="12" max="12" width="8.4609375" hidden="1" customWidth="1"/>
    <col min="13" max="13" width="11.84375" hidden="1" customWidth="1"/>
    <col min="14" max="14" width="13.3046875" hidden="1" customWidth="1"/>
    <col min="15" max="15" width="16" hidden="1" customWidth="1"/>
    <col min="16" max="16" width="18.07421875" hidden="1" customWidth="1"/>
    <col min="17" max="17" width="27.53515625" hidden="1" customWidth="1"/>
    <col min="18" max="20" width="34.3046875" hidden="1" customWidth="1"/>
    <col min="21" max="21" width="16" hidden="1" customWidth="1"/>
    <col min="22" max="22" width="18.07421875" hidden="1" customWidth="1"/>
    <col min="23" max="23" width="27.53515625" hidden="1" customWidth="1"/>
    <col min="24" max="26" width="34.3046875" hidden="1" customWidth="1"/>
    <col min="27" max="27" width="13.53515625" hidden="1" customWidth="1"/>
    <col min="28" max="28" width="14.3046875" hidden="1" customWidth="1"/>
    <col min="29" max="34" width="13.53515625" hidden="1" customWidth="1"/>
    <col min="35" max="35" width="18.53515625" hidden="1" customWidth="1"/>
    <col min="36" max="38" width="13.53515625" hidden="1" customWidth="1"/>
    <col min="39" max="39" width="7" hidden="1" customWidth="1"/>
    <col min="40" max="40" width="33.765625" hidden="1" customWidth="1"/>
    <col min="41" max="41" width="25.69140625" hidden="1" customWidth="1"/>
    <col min="42" max="42" width="17.84375" hidden="1" customWidth="1"/>
    <col min="43" max="43" width="13.84375" hidden="1" customWidth="1"/>
    <col min="44" max="44" width="17.07421875" hidden="1" customWidth="1"/>
    <col min="45" max="45" width="8.53515625" hidden="1" customWidth="1"/>
    <col min="46" max="46" width="14.4609375" hidden="1" customWidth="1"/>
    <col min="47" max="50" width="23.69140625" style="14" hidden="1" customWidth="1"/>
  </cols>
  <sheetData>
    <row r="1" spans="1:50" ht="27" customHeight="1" thickBot="1" x14ac:dyDescent="0.45">
      <c r="A1" s="300" t="s">
        <v>15</v>
      </c>
      <c r="B1" s="300"/>
      <c r="C1" s="300"/>
      <c r="D1" s="300"/>
      <c r="E1" s="300"/>
      <c r="F1" s="300"/>
      <c r="G1" s="301"/>
      <c r="I1" s="297" t="s">
        <v>16</v>
      </c>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9"/>
      <c r="AN1" s="297" t="s">
        <v>17</v>
      </c>
      <c r="AO1" s="298"/>
      <c r="AP1" s="298"/>
      <c r="AQ1" s="298"/>
      <c r="AR1" s="298"/>
      <c r="AS1" s="298"/>
      <c r="AT1" s="298"/>
      <c r="AU1" s="298"/>
      <c r="AV1" s="298"/>
      <c r="AW1" s="298"/>
      <c r="AX1" s="299"/>
    </row>
    <row r="2" spans="1:50" ht="29.15" customHeight="1" thickBot="1" x14ac:dyDescent="0.45">
      <c r="A2" s="302" t="s">
        <v>18</v>
      </c>
      <c r="B2" s="303"/>
      <c r="C2" s="304" t="s">
        <v>19</v>
      </c>
      <c r="D2" s="304"/>
      <c r="E2" s="304"/>
      <c r="F2" s="304"/>
      <c r="G2" s="305"/>
      <c r="I2" s="206"/>
      <c r="J2" s="14"/>
      <c r="L2" s="168">
        <f>(IF(OR($E$4="",$E$4="yes"),1,0))*($J4)</f>
        <v>1</v>
      </c>
      <c r="M2" s="168">
        <f>(IF(OR($E$5="",$E$5="yes"),1,0)*($J5))</f>
        <v>1</v>
      </c>
      <c r="N2" s="168">
        <f>(IF(OR($E$6="",$E$6="yes"),1,0)*($J5))</f>
        <v>1</v>
      </c>
      <c r="O2" s="168">
        <f>(IF(OR($E$7="",$E$7="Only ETCS Data"),1,0)*($J7))</f>
        <v>1</v>
      </c>
      <c r="P2" s="168">
        <f>(IF(OR($E$7="",$E$7="Voice and ETCS Data"),1,0)*($J7))</f>
        <v>1</v>
      </c>
      <c r="Q2" s="168">
        <f>(IF(OR($E$7="",$E$7="ETCS Data and ERTMS/ATO Data"),1,0)*($J7))</f>
        <v>1</v>
      </c>
      <c r="R2" s="168">
        <f>(IF(OR($E$7="",$E$7="Voice, ETCS Data and ERTMS/ATO Data"),1,0)*($J7))</f>
        <v>1</v>
      </c>
      <c r="S2" s="168">
        <f>(IF(OR($E$7="",$E$7="Only ERTMS/ATO Data"),1,0)*($J7))</f>
        <v>1</v>
      </c>
      <c r="T2" s="168">
        <f>(IF(OR($E$7="",$E$7="Voice and ERTMS/ATO Data"),1,0)*($J7))</f>
        <v>1</v>
      </c>
      <c r="U2" s="168">
        <f>(IF(OR($E$8="",$E$8="Only ETCS Data"),1,0)*($J8))</f>
        <v>1</v>
      </c>
      <c r="V2" s="168">
        <f>(IF(OR($E$8="",$E$8="Voice and ETCS Data"),1,0)*($J8))</f>
        <v>1</v>
      </c>
      <c r="W2" s="168">
        <f>(IF(OR($E$8="",$E$8="ETCS Data and ERTMS/ATO Data"),1,0)*($J8))</f>
        <v>1</v>
      </c>
      <c r="X2" s="168">
        <f>(IF(OR($E$8="",$E$8="Voice, ETCS Data and ERTMS/ATO Data"),1,0)*($J8))</f>
        <v>1</v>
      </c>
      <c r="Y2" s="168">
        <f>(IF(OR($E$8="",$E$8="Only ERTMS/ATO Data"),1,0)*($J8))</f>
        <v>1</v>
      </c>
      <c r="Z2" s="168">
        <f>(IF(OR($E$8="",$E$8="Voice and ERTMS/ATO Data"),1,0)*($J8))</f>
        <v>1</v>
      </c>
      <c r="AA2" s="168">
        <f>(IF(OR($E$9="",$E$9="yes"),1,0))*($J9)</f>
        <v>1</v>
      </c>
      <c r="AB2" s="168">
        <f>(IF(OR($E$13="",$E$13=$AQ$9,$E$13=$AQ$10),1,0)*($J13))</f>
        <v>1</v>
      </c>
      <c r="AC2" s="168">
        <f>(IF(OR($E$15="",$E$15=$AR$6),1,0)*($J15))</f>
        <v>1</v>
      </c>
      <c r="AD2" s="168">
        <f>(IF(OR($E$15="",$E$15=$AR$7),1,0)*($J15))</f>
        <v>1</v>
      </c>
      <c r="AE2" s="168">
        <f>(IF(OR($E$15="",$E$15=$AR$8),1,0)*($J15))</f>
        <v>1</v>
      </c>
      <c r="AF2" s="168">
        <f>(IF(OR($E$16="",$E$16=$AR$6),1,0)*($J16))</f>
        <v>1</v>
      </c>
      <c r="AG2" s="168">
        <f>(IF(OR($E$16="",$E$16=$AR$7),1,0)*($J16))</f>
        <v>1</v>
      </c>
      <c r="AH2" s="168">
        <f>(IF(OR($E$16="",$E$16=$AR$8),1,0)*($J16))</f>
        <v>1</v>
      </c>
      <c r="AI2" s="168">
        <f>(IF(OR($E$16="",NOT($E$16=$AR$9)),1,0)*($J16))</f>
        <v>1</v>
      </c>
      <c r="AJ2" s="168">
        <f>(IF(OR($E$17="",$E$17=$AR$6),1,0)*($J17))</f>
        <v>1</v>
      </c>
      <c r="AK2" s="168">
        <f>(IF(OR($E$17="",$E$17=$AR$7),1,0)*($J17))</f>
        <v>1</v>
      </c>
      <c r="AL2" s="168">
        <f>(IF(OR($E$17="",$E$17=$AR$8),1,0)*($J17))</f>
        <v>1</v>
      </c>
      <c r="AN2" s="18"/>
      <c r="AO2" s="16"/>
      <c r="AP2" s="16"/>
      <c r="AQ2" s="16"/>
      <c r="AR2" s="16"/>
      <c r="AS2" s="16"/>
      <c r="AT2" s="16"/>
    </row>
    <row r="3" spans="1:50" ht="27" customHeight="1" thickBot="1" x14ac:dyDescent="0.45">
      <c r="A3" s="85" t="s">
        <v>20</v>
      </c>
      <c r="B3" s="19" t="s">
        <v>21</v>
      </c>
      <c r="C3" s="196" t="s">
        <v>22</v>
      </c>
      <c r="D3" s="196" t="s">
        <v>23</v>
      </c>
      <c r="E3" s="196" t="s">
        <v>24</v>
      </c>
      <c r="F3" s="196" t="s">
        <v>25</v>
      </c>
      <c r="G3" s="197" t="s">
        <v>26</v>
      </c>
      <c r="I3" s="17" t="s">
        <v>27</v>
      </c>
      <c r="J3" s="306" t="s">
        <v>28</v>
      </c>
      <c r="K3" s="306"/>
      <c r="L3" s="221" t="s">
        <v>29</v>
      </c>
      <c r="M3" s="221" t="s">
        <v>30</v>
      </c>
      <c r="N3" s="221" t="s">
        <v>31</v>
      </c>
      <c r="O3" s="221" t="s">
        <v>32</v>
      </c>
      <c r="P3" s="221" t="s">
        <v>33</v>
      </c>
      <c r="Q3" s="221" t="s">
        <v>1058</v>
      </c>
      <c r="R3" s="221" t="s">
        <v>1059</v>
      </c>
      <c r="S3" s="221" t="s">
        <v>1170</v>
      </c>
      <c r="T3" s="221" t="s">
        <v>1083</v>
      </c>
      <c r="U3" s="221" t="s">
        <v>34</v>
      </c>
      <c r="V3" s="221" t="s">
        <v>35</v>
      </c>
      <c r="W3" s="221" t="s">
        <v>1060</v>
      </c>
      <c r="X3" s="221" t="s">
        <v>1061</v>
      </c>
      <c r="Y3" s="221" t="s">
        <v>1169</v>
      </c>
      <c r="Z3" s="221" t="s">
        <v>1172</v>
      </c>
      <c r="AA3" s="221" t="s">
        <v>1068</v>
      </c>
      <c r="AB3" s="221" t="s">
        <v>36</v>
      </c>
      <c r="AC3" s="221" t="s">
        <v>37</v>
      </c>
      <c r="AD3" s="221" t="s">
        <v>38</v>
      </c>
      <c r="AE3" s="221" t="s">
        <v>39</v>
      </c>
      <c r="AF3" s="221" t="s">
        <v>40</v>
      </c>
      <c r="AG3" s="221" t="s">
        <v>41</v>
      </c>
      <c r="AH3" s="221" t="s">
        <v>42</v>
      </c>
      <c r="AI3" s="221" t="s">
        <v>1092</v>
      </c>
      <c r="AJ3" s="221" t="s">
        <v>43</v>
      </c>
      <c r="AK3" s="221" t="s">
        <v>44</v>
      </c>
      <c r="AL3" s="221" t="s">
        <v>45</v>
      </c>
      <c r="AN3" s="105" t="s">
        <v>46</v>
      </c>
      <c r="AO3" s="17" t="s">
        <v>47</v>
      </c>
      <c r="AP3" s="105" t="s">
        <v>48</v>
      </c>
      <c r="AQ3" s="105" t="s">
        <v>49</v>
      </c>
      <c r="AR3" s="17" t="s">
        <v>50</v>
      </c>
      <c r="AS3" s="242" t="s">
        <v>51</v>
      </c>
      <c r="AT3" s="105" t="s">
        <v>52</v>
      </c>
      <c r="AU3" s="105" t="s">
        <v>53</v>
      </c>
      <c r="AV3" s="105" t="s">
        <v>54</v>
      </c>
      <c r="AW3" s="105" t="s">
        <v>55</v>
      </c>
      <c r="AX3" s="105" t="s">
        <v>56</v>
      </c>
    </row>
    <row r="4" spans="1:50" ht="21.65" customHeight="1" x14ac:dyDescent="0.4">
      <c r="A4" s="21">
        <v>1</v>
      </c>
      <c r="B4" s="279" t="s">
        <v>57</v>
      </c>
      <c r="C4" s="43" t="s">
        <v>58</v>
      </c>
      <c r="D4" s="44" t="s">
        <v>59</v>
      </c>
      <c r="E4" s="45"/>
      <c r="F4" s="46" t="s">
        <v>60</v>
      </c>
      <c r="G4" s="50"/>
      <c r="I4" s="7" t="s">
        <v>61</v>
      </c>
      <c r="J4" s="6">
        <f t="shared" ref="J4:J76" si="0">IF(K4=TRUE,1,0)</f>
        <v>1</v>
      </c>
      <c r="K4" s="6" t="b">
        <f>1=1</f>
        <v>1</v>
      </c>
      <c r="L4" s="6"/>
      <c r="M4" s="6"/>
      <c r="N4" s="6"/>
      <c r="O4" s="7"/>
      <c r="P4" s="7"/>
      <c r="Q4" s="7"/>
      <c r="R4" s="7"/>
      <c r="S4" s="7"/>
      <c r="T4" s="7"/>
      <c r="U4" s="7"/>
      <c r="V4" s="7"/>
      <c r="W4" s="7"/>
      <c r="X4" s="7"/>
      <c r="Y4" s="7"/>
      <c r="Z4" s="7"/>
      <c r="AA4" s="7"/>
      <c r="AB4" s="7"/>
      <c r="AC4" s="7"/>
      <c r="AD4" s="7"/>
      <c r="AE4" s="7"/>
      <c r="AF4" s="7"/>
      <c r="AG4" s="7"/>
      <c r="AH4" s="7"/>
      <c r="AI4" s="7"/>
      <c r="AJ4" s="7"/>
      <c r="AK4" s="7"/>
      <c r="AL4" s="7"/>
      <c r="AN4" s="200" t="s">
        <v>62</v>
      </c>
      <c r="AO4" s="202" t="s">
        <v>1114</v>
      </c>
      <c r="AP4" s="203" t="s">
        <v>63</v>
      </c>
      <c r="AQ4" s="205" t="s">
        <v>64</v>
      </c>
      <c r="AR4" s="199" t="s">
        <v>65</v>
      </c>
      <c r="AS4" s="29" t="s">
        <v>66</v>
      </c>
      <c r="AT4" s="28" t="s">
        <v>78</v>
      </c>
      <c r="AU4" s="6" t="s">
        <v>61</v>
      </c>
      <c r="AV4" s="6" t="s">
        <v>64</v>
      </c>
      <c r="AW4" s="179" t="s">
        <v>68</v>
      </c>
      <c r="AX4" s="6" t="s">
        <v>69</v>
      </c>
    </row>
    <row r="5" spans="1:50" ht="21.9" customHeight="1" x14ac:dyDescent="0.4">
      <c r="A5" s="30">
        <v>2</v>
      </c>
      <c r="B5" s="279"/>
      <c r="C5" s="31" t="s">
        <v>70</v>
      </c>
      <c r="D5" s="32" t="s">
        <v>59</v>
      </c>
      <c r="E5" s="33"/>
      <c r="F5" s="34" t="s">
        <v>71</v>
      </c>
      <c r="G5" s="35"/>
      <c r="I5" s="7" t="s">
        <v>61</v>
      </c>
      <c r="J5" s="6">
        <f t="shared" si="0"/>
        <v>1</v>
      </c>
      <c r="K5" s="6" t="b">
        <f>1=1</f>
        <v>1</v>
      </c>
      <c r="L5" s="6"/>
      <c r="M5" s="6"/>
      <c r="N5" s="6"/>
      <c r="O5" s="36"/>
      <c r="P5" s="36"/>
      <c r="Q5" s="36"/>
      <c r="R5" s="36"/>
      <c r="S5" s="36"/>
      <c r="T5" s="36"/>
      <c r="U5" s="36"/>
      <c r="V5" s="36"/>
      <c r="W5" s="36"/>
      <c r="X5" s="36"/>
      <c r="Y5" s="36"/>
      <c r="Z5" s="36"/>
      <c r="AA5" s="36"/>
      <c r="AB5" s="36"/>
      <c r="AC5" s="36"/>
      <c r="AD5" s="36"/>
      <c r="AE5" s="36"/>
      <c r="AF5" s="36"/>
      <c r="AG5" s="36"/>
      <c r="AH5" s="36"/>
      <c r="AI5" s="36"/>
      <c r="AJ5" s="36"/>
      <c r="AK5" s="36"/>
      <c r="AL5" s="36"/>
      <c r="AN5" s="27" t="s">
        <v>72</v>
      </c>
      <c r="AO5" s="16" t="s">
        <v>73</v>
      </c>
      <c r="AP5" s="28" t="s">
        <v>74</v>
      </c>
      <c r="AQ5" s="205" t="s">
        <v>75</v>
      </c>
      <c r="AR5" s="199" t="s">
        <v>76</v>
      </c>
      <c r="AS5" s="37" t="s">
        <v>77</v>
      </c>
      <c r="AT5" s="28" t="s">
        <v>67</v>
      </c>
      <c r="AU5" s="7" t="s">
        <v>79</v>
      </c>
      <c r="AV5" s="6" t="s">
        <v>75</v>
      </c>
      <c r="AW5" s="16"/>
      <c r="AX5" s="7" t="s">
        <v>80</v>
      </c>
    </row>
    <row r="6" spans="1:50" ht="21.9" customHeight="1" x14ac:dyDescent="0.4">
      <c r="A6" s="21">
        <v>103</v>
      </c>
      <c r="B6" s="279"/>
      <c r="C6" s="31" t="s">
        <v>80</v>
      </c>
      <c r="D6" s="32" t="s">
        <v>59</v>
      </c>
      <c r="E6" s="33"/>
      <c r="F6" s="34" t="s">
        <v>81</v>
      </c>
      <c r="G6" s="35"/>
      <c r="I6" s="7" t="s">
        <v>61</v>
      </c>
      <c r="J6" s="6">
        <f t="shared" ref="J6:J7" si="1">IF(K6=TRUE,1,0)</f>
        <v>1</v>
      </c>
      <c r="K6" s="6" t="b">
        <f>1=1</f>
        <v>1</v>
      </c>
      <c r="L6" s="6"/>
      <c r="M6" s="6"/>
      <c r="N6" s="6"/>
      <c r="O6" s="36"/>
      <c r="P6" s="36"/>
      <c r="Q6" s="36"/>
      <c r="R6" s="36"/>
      <c r="S6" s="36"/>
      <c r="T6" s="36"/>
      <c r="U6" s="36"/>
      <c r="V6" s="36"/>
      <c r="W6" s="36"/>
      <c r="X6" s="36"/>
      <c r="Y6" s="36"/>
      <c r="Z6" s="36"/>
      <c r="AA6" s="36"/>
      <c r="AB6" s="36"/>
      <c r="AC6" s="36"/>
      <c r="AD6" s="36"/>
      <c r="AE6" s="36"/>
      <c r="AF6" s="36"/>
      <c r="AG6" s="36"/>
      <c r="AH6" s="36"/>
      <c r="AI6" s="36"/>
      <c r="AJ6" s="36"/>
      <c r="AK6" s="36"/>
      <c r="AL6" s="36"/>
      <c r="AN6" s="27" t="s">
        <v>1054</v>
      </c>
      <c r="AO6" s="16" t="s">
        <v>82</v>
      </c>
      <c r="AP6" s="28" t="s">
        <v>83</v>
      </c>
      <c r="AQ6" s="205" t="s">
        <v>84</v>
      </c>
      <c r="AR6" s="199" t="s">
        <v>85</v>
      </c>
      <c r="AS6" s="16"/>
      <c r="AT6" s="237" t="s">
        <v>1115</v>
      </c>
      <c r="AU6" s="6" t="s">
        <v>86</v>
      </c>
      <c r="AX6" s="6" t="s">
        <v>87</v>
      </c>
    </row>
    <row r="7" spans="1:50" ht="32.15" customHeight="1" x14ac:dyDescent="0.4">
      <c r="A7" s="21">
        <v>3</v>
      </c>
      <c r="B7" s="279"/>
      <c r="C7" s="31" t="s">
        <v>88</v>
      </c>
      <c r="D7" s="32" t="s">
        <v>89</v>
      </c>
      <c r="E7" s="33"/>
      <c r="F7" s="34" t="s">
        <v>90</v>
      </c>
      <c r="G7" s="35"/>
      <c r="I7" s="7" t="s">
        <v>91</v>
      </c>
      <c r="J7" s="6">
        <f t="shared" si="1"/>
        <v>1</v>
      </c>
      <c r="K7" s="6" t="b">
        <f>1=$M7</f>
        <v>1</v>
      </c>
      <c r="L7" s="6"/>
      <c r="M7" s="6">
        <f>$M$2</f>
        <v>1</v>
      </c>
      <c r="N7" s="6"/>
      <c r="O7" s="36"/>
      <c r="P7" s="36"/>
      <c r="Q7" s="36"/>
      <c r="R7" s="36"/>
      <c r="S7" s="36"/>
      <c r="T7" s="36"/>
      <c r="U7" s="36"/>
      <c r="V7" s="36"/>
      <c r="W7" s="36"/>
      <c r="X7" s="36"/>
      <c r="Y7" s="36"/>
      <c r="Z7" s="36"/>
      <c r="AA7" s="36"/>
      <c r="AB7" s="36"/>
      <c r="AC7" s="36"/>
      <c r="AD7" s="36"/>
      <c r="AE7" s="36"/>
      <c r="AF7" s="36"/>
      <c r="AG7" s="36"/>
      <c r="AH7" s="36"/>
      <c r="AI7" s="36"/>
      <c r="AJ7" s="36"/>
      <c r="AK7" s="36"/>
      <c r="AL7" s="36"/>
      <c r="AN7" s="27" t="s">
        <v>92</v>
      </c>
      <c r="AO7" s="16" t="s">
        <v>93</v>
      </c>
      <c r="AP7" s="26" t="s">
        <v>94</v>
      </c>
      <c r="AQ7" s="205" t="s">
        <v>95</v>
      </c>
      <c r="AR7" s="199" t="s">
        <v>96</v>
      </c>
      <c r="AS7" s="16"/>
      <c r="AT7" s="16"/>
    </row>
    <row r="8" spans="1:50" ht="28.65" customHeight="1" x14ac:dyDescent="0.4">
      <c r="A8" s="21">
        <v>104</v>
      </c>
      <c r="B8" s="279"/>
      <c r="C8" s="31" t="s">
        <v>97</v>
      </c>
      <c r="D8" s="32" t="s">
        <v>89</v>
      </c>
      <c r="E8" s="33"/>
      <c r="F8" s="34" t="s">
        <v>98</v>
      </c>
      <c r="G8" s="35"/>
      <c r="I8" s="7" t="s">
        <v>99</v>
      </c>
      <c r="J8" s="6">
        <f t="shared" ref="J8:J9" si="2">IF(K8=TRUE,1,0)</f>
        <v>1</v>
      </c>
      <c r="K8" s="6" t="b">
        <f>1=$N8</f>
        <v>1</v>
      </c>
      <c r="L8" s="6"/>
      <c r="M8" s="6"/>
      <c r="N8" s="6">
        <f>$N$2</f>
        <v>1</v>
      </c>
      <c r="O8" s="36"/>
      <c r="P8" s="36"/>
      <c r="Q8" s="36"/>
      <c r="R8" s="36"/>
      <c r="S8" s="36"/>
      <c r="T8" s="36"/>
      <c r="U8" s="36"/>
      <c r="V8" s="36"/>
      <c r="W8" s="36"/>
      <c r="X8" s="36"/>
      <c r="Y8" s="36"/>
      <c r="Z8" s="36"/>
      <c r="AA8" s="36"/>
      <c r="AB8" s="36"/>
      <c r="AC8" s="36"/>
      <c r="AD8" s="36"/>
      <c r="AE8" s="36"/>
      <c r="AF8" s="36"/>
      <c r="AG8" s="36"/>
      <c r="AH8" s="36"/>
      <c r="AI8" s="36"/>
      <c r="AJ8" s="36"/>
      <c r="AK8" s="36"/>
      <c r="AL8" s="36"/>
      <c r="AN8" s="201" t="s">
        <v>1057</v>
      </c>
      <c r="AO8" s="199" t="s">
        <v>100</v>
      </c>
      <c r="AP8" s="16"/>
      <c r="AQ8" s="71" t="s">
        <v>101</v>
      </c>
      <c r="AR8" s="199" t="s">
        <v>102</v>
      </c>
      <c r="AS8" s="16"/>
      <c r="AT8" s="16"/>
    </row>
    <row r="9" spans="1:50" ht="30" customHeight="1" thickBot="1" x14ac:dyDescent="0.45">
      <c r="A9" s="21">
        <v>105</v>
      </c>
      <c r="B9" s="278"/>
      <c r="C9" s="198" t="s">
        <v>1062</v>
      </c>
      <c r="D9" s="54" t="s">
        <v>59</v>
      </c>
      <c r="E9" s="67"/>
      <c r="F9" s="59" t="s">
        <v>1063</v>
      </c>
      <c r="G9" s="55"/>
      <c r="I9" s="7" t="s">
        <v>61</v>
      </c>
      <c r="J9" s="6">
        <f t="shared" si="2"/>
        <v>1</v>
      </c>
      <c r="K9" s="6" t="b">
        <f>1=1</f>
        <v>1</v>
      </c>
      <c r="L9" s="6"/>
      <c r="M9" s="6"/>
      <c r="N9" s="6"/>
      <c r="O9" s="7"/>
      <c r="P9" s="7"/>
      <c r="Q9" s="7"/>
      <c r="R9" s="7"/>
      <c r="S9" s="7"/>
      <c r="T9" s="7"/>
      <c r="U9" s="7"/>
      <c r="V9" s="7"/>
      <c r="W9" s="7"/>
      <c r="X9" s="7"/>
      <c r="Y9" s="7"/>
      <c r="Z9" s="7"/>
      <c r="AA9" s="7"/>
      <c r="AB9" s="7"/>
      <c r="AC9" s="7"/>
      <c r="AD9" s="7"/>
      <c r="AE9" s="7"/>
      <c r="AF9" s="7"/>
      <c r="AG9" s="7"/>
      <c r="AH9" s="7"/>
      <c r="AI9" s="7"/>
      <c r="AJ9" s="7"/>
      <c r="AK9" s="7"/>
      <c r="AL9" s="7"/>
      <c r="AN9" s="201" t="s">
        <v>1056</v>
      </c>
      <c r="AO9" s="28" t="s">
        <v>103</v>
      </c>
      <c r="AQ9" s="205" t="s">
        <v>104</v>
      </c>
      <c r="AR9" s="204" t="s">
        <v>105</v>
      </c>
      <c r="AS9" s="16"/>
      <c r="AT9" s="16"/>
    </row>
    <row r="10" spans="1:50" ht="36.9" customHeight="1" x14ac:dyDescent="0.4">
      <c r="A10" s="30">
        <v>4</v>
      </c>
      <c r="B10" s="277" t="s">
        <v>106</v>
      </c>
      <c r="C10" s="81" t="s">
        <v>47</v>
      </c>
      <c r="D10" s="82" t="s">
        <v>89</v>
      </c>
      <c r="E10" s="83"/>
      <c r="F10" s="195" t="s">
        <v>1241</v>
      </c>
      <c r="G10" s="84"/>
      <c r="I10" s="7" t="s">
        <v>61</v>
      </c>
      <c r="J10" s="6">
        <f t="shared" si="0"/>
        <v>1</v>
      </c>
      <c r="K10" s="6" t="b">
        <f>1=1</f>
        <v>1</v>
      </c>
      <c r="L10" s="6"/>
      <c r="M10" s="6"/>
      <c r="N10" s="6"/>
      <c r="O10" s="7"/>
      <c r="P10" s="7"/>
      <c r="Q10" s="7"/>
      <c r="R10" s="7"/>
      <c r="S10" s="7"/>
      <c r="T10" s="7"/>
      <c r="U10" s="7"/>
      <c r="V10" s="7"/>
      <c r="W10" s="7"/>
      <c r="X10" s="7"/>
      <c r="Y10" s="7"/>
      <c r="Z10" s="7"/>
      <c r="AA10" s="7"/>
      <c r="AB10" s="7"/>
      <c r="AC10" s="7"/>
      <c r="AD10" s="7"/>
      <c r="AE10" s="7"/>
      <c r="AF10" s="7"/>
      <c r="AG10" s="7"/>
      <c r="AH10" s="7"/>
      <c r="AI10" s="7"/>
      <c r="AJ10" s="7"/>
      <c r="AK10" s="7"/>
      <c r="AL10" s="7"/>
      <c r="AN10" s="20" t="s">
        <v>1055</v>
      </c>
      <c r="AO10" s="28" t="s">
        <v>107</v>
      </c>
      <c r="AP10" s="16"/>
      <c r="AQ10" s="7" t="s">
        <v>108</v>
      </c>
      <c r="AR10" s="16"/>
      <c r="AS10" s="16"/>
      <c r="AT10" s="16"/>
    </row>
    <row r="11" spans="1:50" ht="29.15" x14ac:dyDescent="0.4">
      <c r="A11" s="21">
        <v>5</v>
      </c>
      <c r="B11" s="279"/>
      <c r="C11" s="31" t="s">
        <v>48</v>
      </c>
      <c r="D11" s="32" t="s">
        <v>89</v>
      </c>
      <c r="E11" s="33"/>
      <c r="F11" s="34" t="s">
        <v>109</v>
      </c>
      <c r="G11" s="35"/>
      <c r="I11" s="7" t="s">
        <v>110</v>
      </c>
      <c r="J11" s="6">
        <f t="shared" si="0"/>
        <v>1</v>
      </c>
      <c r="K11" s="6" t="b">
        <f>1=1</f>
        <v>1</v>
      </c>
      <c r="L11" s="6"/>
      <c r="M11" s="6"/>
      <c r="N11" s="6"/>
      <c r="O11" s="7"/>
      <c r="P11" s="7"/>
      <c r="Q11" s="7"/>
      <c r="R11" s="7"/>
      <c r="S11" s="7"/>
      <c r="T11" s="7"/>
      <c r="U11" s="7"/>
      <c r="V11" s="7"/>
      <c r="W11" s="7"/>
      <c r="X11" s="7"/>
      <c r="Y11" s="7"/>
      <c r="Z11" s="7"/>
      <c r="AA11" s="7"/>
      <c r="AB11" s="7"/>
      <c r="AC11" s="7"/>
      <c r="AD11" s="7"/>
      <c r="AE11" s="7"/>
      <c r="AF11" s="7"/>
      <c r="AG11" s="7"/>
      <c r="AH11" s="7"/>
      <c r="AI11" s="7"/>
      <c r="AJ11" s="7"/>
      <c r="AK11" s="7"/>
      <c r="AL11" s="7"/>
      <c r="AN11" s="15"/>
      <c r="AO11" s="28" t="s">
        <v>111</v>
      </c>
      <c r="AP11" s="16"/>
      <c r="AQ11" s="49"/>
      <c r="AR11" s="16"/>
      <c r="AS11" s="16"/>
      <c r="AT11" s="16"/>
    </row>
    <row r="12" spans="1:50" ht="29.6" thickBot="1" x14ac:dyDescent="0.45">
      <c r="A12" s="30">
        <v>6</v>
      </c>
      <c r="B12" s="278"/>
      <c r="C12" s="188" t="s">
        <v>112</v>
      </c>
      <c r="D12" s="38" t="s">
        <v>89</v>
      </c>
      <c r="E12" s="39"/>
      <c r="F12" s="224" t="s">
        <v>113</v>
      </c>
      <c r="G12" s="40"/>
      <c r="I12" s="7" t="s">
        <v>61</v>
      </c>
      <c r="J12" s="6">
        <f t="shared" si="0"/>
        <v>1</v>
      </c>
      <c r="K12" s="6" t="b">
        <f>1=1</f>
        <v>1</v>
      </c>
      <c r="L12" s="6"/>
      <c r="M12" s="6"/>
      <c r="N12" s="6"/>
      <c r="O12" s="7"/>
      <c r="P12" s="7"/>
      <c r="Q12" s="7"/>
      <c r="R12" s="7"/>
      <c r="S12" s="7"/>
      <c r="T12" s="7"/>
      <c r="U12" s="7"/>
      <c r="V12" s="7"/>
      <c r="W12" s="7"/>
      <c r="X12" s="7"/>
      <c r="Y12" s="7"/>
      <c r="Z12" s="7"/>
      <c r="AA12" s="7"/>
      <c r="AB12" s="7"/>
      <c r="AC12" s="7"/>
      <c r="AD12" s="7"/>
      <c r="AE12" s="7"/>
      <c r="AF12" s="7"/>
      <c r="AG12" s="7"/>
      <c r="AH12" s="7"/>
      <c r="AI12" s="7"/>
      <c r="AJ12" s="7"/>
      <c r="AK12" s="7"/>
      <c r="AL12" s="7"/>
      <c r="AN12" s="41"/>
      <c r="AO12" s="28" t="s">
        <v>114</v>
      </c>
      <c r="AP12" s="16"/>
      <c r="AQ12" s="14"/>
      <c r="AR12" s="14"/>
      <c r="AS12" s="16"/>
      <c r="AT12" s="16"/>
    </row>
    <row r="13" spans="1:50" ht="29.6" thickBot="1" x14ac:dyDescent="0.45">
      <c r="A13" s="21">
        <v>7</v>
      </c>
      <c r="B13" s="42" t="s">
        <v>115</v>
      </c>
      <c r="C13" s="43" t="s">
        <v>116</v>
      </c>
      <c r="D13" s="44" t="s">
        <v>89</v>
      </c>
      <c r="E13" s="45"/>
      <c r="F13" s="46" t="s">
        <v>117</v>
      </c>
      <c r="G13" s="35"/>
      <c r="I13" s="7" t="s">
        <v>118</v>
      </c>
      <c r="J13" s="6">
        <f t="shared" si="0"/>
        <v>1</v>
      </c>
      <c r="K13" s="6" t="b">
        <f>1=$L13</f>
        <v>1</v>
      </c>
      <c r="L13" s="6">
        <f>$L$2</f>
        <v>1</v>
      </c>
      <c r="M13" s="6"/>
      <c r="N13" s="6"/>
      <c r="O13" s="7"/>
      <c r="P13" s="7"/>
      <c r="Q13" s="7"/>
      <c r="R13" s="7"/>
      <c r="S13" s="7"/>
      <c r="T13" s="7"/>
      <c r="U13" s="7"/>
      <c r="V13" s="7"/>
      <c r="W13" s="7"/>
      <c r="X13" s="7"/>
      <c r="Y13" s="7"/>
      <c r="Z13" s="7"/>
      <c r="AA13" s="7"/>
      <c r="AB13" s="7"/>
      <c r="AC13" s="7"/>
      <c r="AD13" s="7"/>
      <c r="AE13" s="7"/>
      <c r="AF13" s="7"/>
      <c r="AG13" s="7"/>
      <c r="AH13" s="7"/>
      <c r="AI13" s="7"/>
      <c r="AJ13" s="7"/>
      <c r="AK13" s="7"/>
      <c r="AL13" s="7"/>
      <c r="AN13" s="15"/>
      <c r="AO13" s="28" t="s">
        <v>119</v>
      </c>
      <c r="AP13" s="16"/>
      <c r="AR13" s="16"/>
      <c r="AS13" s="16"/>
      <c r="AT13" s="16" t="str">
        <f>IF(E10="","",IF(OR(E10=AO9,E10=AO10,E10=AO11,E10=AO12,E10=AO13,E10=AO14,E10=AO15,E10=AO16,E10=AO17,E10=AO18,E10=AO19,E10=AO20,E10=AO21),AT4,IF(OR(E10=AO5,E10=AO6,E10=AO7,E10=AO8),AT5,IF(E10=AO4,AT6))))</f>
        <v/>
      </c>
    </row>
    <row r="14" spans="1:50" ht="29.6" thickBot="1" x14ac:dyDescent="0.45">
      <c r="A14" s="30">
        <v>8</v>
      </c>
      <c r="B14" s="47" t="s">
        <v>120</v>
      </c>
      <c r="C14" s="22" t="s">
        <v>121</v>
      </c>
      <c r="D14" s="23" t="s">
        <v>89</v>
      </c>
      <c r="E14" s="24"/>
      <c r="F14" s="25" t="s">
        <v>122</v>
      </c>
      <c r="G14" s="48"/>
      <c r="I14" s="7" t="s">
        <v>91</v>
      </c>
      <c r="J14" s="6">
        <f t="shared" si="0"/>
        <v>1</v>
      </c>
      <c r="K14" s="6" t="b">
        <f>1=$M14</f>
        <v>1</v>
      </c>
      <c r="L14" s="6"/>
      <c r="M14" s="6">
        <f>$M$2</f>
        <v>1</v>
      </c>
      <c r="N14" s="6"/>
      <c r="O14" s="7"/>
      <c r="P14" s="7"/>
      <c r="Q14" s="7"/>
      <c r="R14" s="7"/>
      <c r="S14" s="7"/>
      <c r="T14" s="7"/>
      <c r="U14" s="7"/>
      <c r="V14" s="7"/>
      <c r="W14" s="7"/>
      <c r="X14" s="7"/>
      <c r="Y14" s="7"/>
      <c r="Z14" s="7"/>
      <c r="AA14" s="7"/>
      <c r="AB14" s="7"/>
      <c r="AC14" s="7"/>
      <c r="AD14" s="7"/>
      <c r="AE14" s="7"/>
      <c r="AF14" s="7"/>
      <c r="AG14" s="7"/>
      <c r="AH14" s="7"/>
      <c r="AI14" s="7"/>
      <c r="AJ14" s="7"/>
      <c r="AK14" s="7"/>
      <c r="AL14" s="7"/>
      <c r="AN14" s="15"/>
      <c r="AO14" s="28" t="s">
        <v>123</v>
      </c>
      <c r="AP14" s="16"/>
      <c r="AQ14" s="16"/>
      <c r="AR14" s="16"/>
      <c r="AS14" s="16"/>
      <c r="AT14" s="16"/>
    </row>
    <row r="15" spans="1:50" ht="72.900000000000006" x14ac:dyDescent="0.4">
      <c r="A15" s="21">
        <v>9</v>
      </c>
      <c r="B15" s="286" t="s">
        <v>124</v>
      </c>
      <c r="C15" s="43" t="s">
        <v>125</v>
      </c>
      <c r="D15" s="44" t="s">
        <v>89</v>
      </c>
      <c r="E15" s="45"/>
      <c r="F15" s="46" t="s">
        <v>126</v>
      </c>
      <c r="G15" s="50"/>
      <c r="I15" s="7" t="s">
        <v>127</v>
      </c>
      <c r="J15" s="6">
        <f t="shared" si="0"/>
        <v>1</v>
      </c>
      <c r="K15" s="6" t="b">
        <f>1=$L15</f>
        <v>1</v>
      </c>
      <c r="L15" s="6">
        <f t="shared" ref="L15:L84" si="3">$L$2</f>
        <v>1</v>
      </c>
      <c r="M15" s="6"/>
      <c r="N15" s="6"/>
      <c r="O15" s="7"/>
      <c r="P15" s="7"/>
      <c r="Q15" s="7"/>
      <c r="R15" s="7"/>
      <c r="S15" s="7"/>
      <c r="T15" s="7"/>
      <c r="U15" s="7"/>
      <c r="V15" s="7"/>
      <c r="W15" s="7"/>
      <c r="X15" s="7"/>
      <c r="Y15" s="7"/>
      <c r="Z15" s="7"/>
      <c r="AA15" s="7"/>
      <c r="AB15" s="7"/>
      <c r="AC15" s="7"/>
      <c r="AD15" s="7"/>
      <c r="AE15" s="7"/>
      <c r="AF15" s="7"/>
      <c r="AG15" s="7"/>
      <c r="AH15" s="7"/>
      <c r="AI15" s="7"/>
      <c r="AJ15" s="7"/>
      <c r="AK15" s="7"/>
      <c r="AL15" s="7"/>
      <c r="AN15" s="15"/>
      <c r="AO15" s="28" t="s">
        <v>128</v>
      </c>
      <c r="AP15" s="16"/>
      <c r="AR15" s="16"/>
      <c r="AS15" s="16"/>
      <c r="AT15" s="16"/>
    </row>
    <row r="16" spans="1:50" ht="87.45" x14ac:dyDescent="0.4">
      <c r="A16" s="30">
        <v>10</v>
      </c>
      <c r="B16" s="287"/>
      <c r="C16" s="31" t="s">
        <v>129</v>
      </c>
      <c r="D16" s="32" t="s">
        <v>89</v>
      </c>
      <c r="E16" s="33"/>
      <c r="F16" s="34" t="s">
        <v>130</v>
      </c>
      <c r="G16" s="35"/>
      <c r="I16" s="7" t="s">
        <v>127</v>
      </c>
      <c r="J16" s="6">
        <f t="shared" si="0"/>
        <v>1</v>
      </c>
      <c r="K16" s="6" t="b">
        <f t="shared" ref="K16:K32" si="4">1=$L16</f>
        <v>1</v>
      </c>
      <c r="L16" s="6">
        <f t="shared" si="3"/>
        <v>1</v>
      </c>
      <c r="M16" s="6"/>
      <c r="N16" s="6"/>
      <c r="O16" s="7"/>
      <c r="P16" s="7"/>
      <c r="Q16" s="7"/>
      <c r="R16" s="7"/>
      <c r="S16" s="7"/>
      <c r="T16" s="7"/>
      <c r="U16" s="7"/>
      <c r="V16" s="7"/>
      <c r="W16" s="7"/>
      <c r="X16" s="7"/>
      <c r="Y16" s="7"/>
      <c r="Z16" s="7"/>
      <c r="AA16" s="7"/>
      <c r="AB16" s="7"/>
      <c r="AC16" s="7"/>
      <c r="AD16" s="7"/>
      <c r="AE16" s="7"/>
      <c r="AF16" s="7"/>
      <c r="AG16" s="7"/>
      <c r="AH16" s="7"/>
      <c r="AI16" s="7"/>
      <c r="AJ16" s="7"/>
      <c r="AK16" s="7"/>
      <c r="AL16" s="7"/>
      <c r="AN16" s="15"/>
      <c r="AO16" s="28" t="s">
        <v>131</v>
      </c>
      <c r="AP16" s="16"/>
      <c r="AQ16" s="16"/>
      <c r="AR16" s="16"/>
      <c r="AS16" s="16"/>
      <c r="AT16" s="16"/>
    </row>
    <row r="17" spans="1:46" ht="102" x14ac:dyDescent="0.4">
      <c r="A17" s="21">
        <v>11</v>
      </c>
      <c r="B17" s="287"/>
      <c r="C17" s="31" t="s">
        <v>132</v>
      </c>
      <c r="D17" s="32" t="s">
        <v>89</v>
      </c>
      <c r="E17" s="33"/>
      <c r="F17" s="34" t="s">
        <v>133</v>
      </c>
      <c r="G17" s="35"/>
      <c r="I17" s="7" t="s">
        <v>1091</v>
      </c>
      <c r="J17" s="6">
        <f t="shared" si="0"/>
        <v>1</v>
      </c>
      <c r="K17" s="6" t="b">
        <f>2=SUM($L17,$AI17)</f>
        <v>1</v>
      </c>
      <c r="L17" s="6">
        <f t="shared" si="3"/>
        <v>1</v>
      </c>
      <c r="M17" s="6"/>
      <c r="N17" s="6"/>
      <c r="O17" s="7"/>
      <c r="P17" s="7"/>
      <c r="Q17" s="7"/>
      <c r="R17" s="7"/>
      <c r="S17" s="7"/>
      <c r="T17" s="7"/>
      <c r="U17" s="7"/>
      <c r="V17" s="7"/>
      <c r="W17" s="7"/>
      <c r="X17" s="7"/>
      <c r="Y17" s="7"/>
      <c r="Z17" s="7"/>
      <c r="AA17" s="7"/>
      <c r="AB17" s="7"/>
      <c r="AC17" s="7"/>
      <c r="AD17" s="7"/>
      <c r="AE17" s="7"/>
      <c r="AF17" s="7"/>
      <c r="AG17" s="7"/>
      <c r="AH17" s="7"/>
      <c r="AI17" s="7">
        <f>$AI$2</f>
        <v>1</v>
      </c>
      <c r="AJ17" s="7"/>
      <c r="AK17" s="7"/>
      <c r="AL17" s="7"/>
      <c r="AN17" s="15"/>
      <c r="AO17" s="28" t="s">
        <v>134</v>
      </c>
      <c r="AP17" s="16"/>
      <c r="AQ17" s="16"/>
      <c r="AR17" s="16"/>
      <c r="AS17" s="16"/>
      <c r="AT17" s="16"/>
    </row>
    <row r="18" spans="1:46" ht="33" customHeight="1" x14ac:dyDescent="0.4">
      <c r="A18" s="30">
        <v>12</v>
      </c>
      <c r="B18" s="287"/>
      <c r="C18" s="289" t="s">
        <v>135</v>
      </c>
      <c r="D18" s="51" t="s">
        <v>136</v>
      </c>
      <c r="E18" s="52"/>
      <c r="F18" s="32" t="s">
        <v>137</v>
      </c>
      <c r="G18" s="35"/>
      <c r="I18" s="7" t="s">
        <v>127</v>
      </c>
      <c r="J18" s="6">
        <f t="shared" si="0"/>
        <v>1</v>
      </c>
      <c r="K18" s="6" t="b">
        <f t="shared" si="4"/>
        <v>1</v>
      </c>
      <c r="L18" s="6">
        <f t="shared" si="3"/>
        <v>1</v>
      </c>
      <c r="M18" s="6"/>
      <c r="N18" s="6"/>
      <c r="O18" s="7"/>
      <c r="P18" s="7"/>
      <c r="Q18" s="7"/>
      <c r="R18" s="7"/>
      <c r="S18" s="7"/>
      <c r="T18" s="7"/>
      <c r="U18" s="7"/>
      <c r="V18" s="7"/>
      <c r="W18" s="7"/>
      <c r="X18" s="7"/>
      <c r="Y18" s="7"/>
      <c r="Z18" s="7"/>
      <c r="AA18" s="7"/>
      <c r="AB18" s="7"/>
      <c r="AC18" s="7"/>
      <c r="AD18" s="7"/>
      <c r="AE18" s="7"/>
      <c r="AF18" s="7"/>
      <c r="AG18" s="7"/>
      <c r="AH18" s="7"/>
      <c r="AI18" s="7"/>
      <c r="AJ18" s="7"/>
      <c r="AK18" s="7"/>
      <c r="AL18" s="7"/>
      <c r="AN18" s="15"/>
      <c r="AO18" s="28" t="s">
        <v>138</v>
      </c>
      <c r="AP18" s="16"/>
      <c r="AQ18" s="16"/>
      <c r="AR18" s="16"/>
      <c r="AS18" s="16"/>
      <c r="AT18" s="16"/>
    </row>
    <row r="19" spans="1:46" x14ac:dyDescent="0.4">
      <c r="A19" s="21">
        <v>13</v>
      </c>
      <c r="B19" s="287"/>
      <c r="C19" s="289"/>
      <c r="D19" s="32" t="s">
        <v>139</v>
      </c>
      <c r="E19" s="53"/>
      <c r="F19" s="32"/>
      <c r="G19" s="35"/>
      <c r="I19" s="7" t="s">
        <v>127</v>
      </c>
      <c r="J19" s="6">
        <f t="shared" si="0"/>
        <v>1</v>
      </c>
      <c r="K19" s="6" t="b">
        <f t="shared" si="4"/>
        <v>1</v>
      </c>
      <c r="L19" s="6">
        <f t="shared" si="3"/>
        <v>1</v>
      </c>
      <c r="M19" s="6"/>
      <c r="N19" s="6"/>
      <c r="O19" s="7"/>
      <c r="P19" s="7"/>
      <c r="Q19" s="7"/>
      <c r="R19" s="7"/>
      <c r="S19" s="7"/>
      <c r="T19" s="7"/>
      <c r="U19" s="7"/>
      <c r="V19" s="7"/>
      <c r="W19" s="7"/>
      <c r="X19" s="7"/>
      <c r="Y19" s="7"/>
      <c r="Z19" s="7"/>
      <c r="AA19" s="7"/>
      <c r="AB19" s="7"/>
      <c r="AC19" s="7"/>
      <c r="AD19" s="7"/>
      <c r="AE19" s="7"/>
      <c r="AF19" s="7"/>
      <c r="AG19" s="7"/>
      <c r="AH19" s="7"/>
      <c r="AI19" s="7"/>
      <c r="AJ19" s="7"/>
      <c r="AK19" s="7"/>
      <c r="AL19" s="7"/>
      <c r="AN19" s="15"/>
      <c r="AO19" s="28" t="s">
        <v>140</v>
      </c>
      <c r="AP19" s="16"/>
      <c r="AQ19" s="16"/>
      <c r="AR19" s="16"/>
      <c r="AS19" s="16"/>
      <c r="AT19" s="16"/>
    </row>
    <row r="20" spans="1:46" x14ac:dyDescent="0.4">
      <c r="A20" s="30">
        <v>14</v>
      </c>
      <c r="B20" s="287"/>
      <c r="C20" s="289"/>
      <c r="D20" s="32" t="s">
        <v>141</v>
      </c>
      <c r="E20" s="53"/>
      <c r="F20" s="32"/>
      <c r="G20" s="35"/>
      <c r="I20" s="7" t="s">
        <v>127</v>
      </c>
      <c r="J20" s="6">
        <f t="shared" si="0"/>
        <v>1</v>
      </c>
      <c r="K20" s="6" t="b">
        <f t="shared" si="4"/>
        <v>1</v>
      </c>
      <c r="L20" s="6">
        <f t="shared" si="3"/>
        <v>1</v>
      </c>
      <c r="M20" s="6"/>
      <c r="N20" s="6"/>
      <c r="O20" s="7"/>
      <c r="P20" s="7"/>
      <c r="Q20" s="7"/>
      <c r="R20" s="7"/>
      <c r="S20" s="7"/>
      <c r="T20" s="7"/>
      <c r="U20" s="7"/>
      <c r="V20" s="7"/>
      <c r="W20" s="7"/>
      <c r="X20" s="7"/>
      <c r="Y20" s="7"/>
      <c r="Z20" s="7"/>
      <c r="AA20" s="7"/>
      <c r="AB20" s="7"/>
      <c r="AC20" s="7"/>
      <c r="AD20" s="7"/>
      <c r="AE20" s="7"/>
      <c r="AF20" s="7"/>
      <c r="AG20" s="7"/>
      <c r="AH20" s="7"/>
      <c r="AI20" s="7"/>
      <c r="AJ20" s="7"/>
      <c r="AK20" s="7"/>
      <c r="AL20" s="7"/>
      <c r="AN20" s="15"/>
      <c r="AO20" s="28" t="s">
        <v>142</v>
      </c>
      <c r="AP20" s="16"/>
      <c r="AQ20" s="16"/>
      <c r="AR20" s="16"/>
      <c r="AS20" s="16"/>
      <c r="AT20" s="16"/>
    </row>
    <row r="21" spans="1:46" x14ac:dyDescent="0.4">
      <c r="A21" s="21">
        <v>15</v>
      </c>
      <c r="B21" s="287"/>
      <c r="C21" s="289"/>
      <c r="D21" s="32" t="s">
        <v>143</v>
      </c>
      <c r="E21" s="53"/>
      <c r="F21" s="32"/>
      <c r="G21" s="35"/>
      <c r="I21" s="7" t="s">
        <v>127</v>
      </c>
      <c r="J21" s="6">
        <f t="shared" si="0"/>
        <v>1</v>
      </c>
      <c r="K21" s="6" t="b">
        <f t="shared" si="4"/>
        <v>1</v>
      </c>
      <c r="L21" s="6">
        <f t="shared" si="3"/>
        <v>1</v>
      </c>
      <c r="M21" s="6"/>
      <c r="N21" s="6"/>
      <c r="O21" s="7"/>
      <c r="P21" s="7"/>
      <c r="Q21" s="7"/>
      <c r="R21" s="7"/>
      <c r="S21" s="7"/>
      <c r="T21" s="7"/>
      <c r="U21" s="7"/>
      <c r="V21" s="7"/>
      <c r="W21" s="7"/>
      <c r="X21" s="7"/>
      <c r="Y21" s="7"/>
      <c r="Z21" s="7"/>
      <c r="AA21" s="7"/>
      <c r="AB21" s="7"/>
      <c r="AC21" s="7"/>
      <c r="AD21" s="7"/>
      <c r="AE21" s="7"/>
      <c r="AF21" s="7"/>
      <c r="AG21" s="7"/>
      <c r="AH21" s="7"/>
      <c r="AI21" s="7"/>
      <c r="AJ21" s="7"/>
      <c r="AK21" s="7"/>
      <c r="AL21" s="7"/>
      <c r="AN21" s="15"/>
      <c r="AO21" s="26" t="s">
        <v>144</v>
      </c>
      <c r="AP21" s="14"/>
      <c r="AQ21" s="16"/>
      <c r="AR21" s="16"/>
      <c r="AS21" s="16"/>
      <c r="AT21" s="16"/>
    </row>
    <row r="22" spans="1:46" x14ac:dyDescent="0.4">
      <c r="A22" s="30">
        <v>16</v>
      </c>
      <c r="B22" s="287"/>
      <c r="C22" s="289"/>
      <c r="D22" s="32" t="s">
        <v>145</v>
      </c>
      <c r="E22" s="53"/>
      <c r="F22" s="222" t="s">
        <v>146</v>
      </c>
      <c r="G22" s="35"/>
      <c r="I22" s="7" t="s">
        <v>127</v>
      </c>
      <c r="J22" s="6">
        <f t="shared" si="0"/>
        <v>1</v>
      </c>
      <c r="K22" s="6" t="b">
        <f t="shared" si="4"/>
        <v>1</v>
      </c>
      <c r="L22" s="6">
        <f t="shared" si="3"/>
        <v>1</v>
      </c>
      <c r="M22" s="6"/>
      <c r="N22" s="6"/>
      <c r="O22" s="7"/>
      <c r="P22" s="7"/>
      <c r="Q22" s="7"/>
      <c r="R22" s="7"/>
      <c r="S22" s="7"/>
      <c r="T22" s="7"/>
      <c r="U22" s="7"/>
      <c r="V22" s="7"/>
      <c r="W22" s="7"/>
      <c r="X22" s="7"/>
      <c r="Y22" s="7"/>
      <c r="Z22" s="7"/>
      <c r="AA22" s="7"/>
      <c r="AB22" s="7"/>
      <c r="AC22" s="7"/>
      <c r="AD22" s="7"/>
      <c r="AE22" s="7"/>
      <c r="AF22" s="7"/>
      <c r="AG22" s="7"/>
      <c r="AH22" s="7"/>
      <c r="AI22" s="7"/>
      <c r="AJ22" s="7"/>
      <c r="AK22" s="7"/>
      <c r="AL22" s="7"/>
      <c r="AN22" s="15"/>
      <c r="AO22" s="16"/>
      <c r="AP22" s="14"/>
      <c r="AQ22" s="16"/>
      <c r="AR22" s="16"/>
      <c r="AS22" s="16"/>
      <c r="AT22" s="16"/>
    </row>
    <row r="23" spans="1:46" x14ac:dyDescent="0.4">
      <c r="A23" s="21">
        <v>17</v>
      </c>
      <c r="B23" s="287"/>
      <c r="C23" s="289"/>
      <c r="D23" s="32" t="s">
        <v>147</v>
      </c>
      <c r="E23" s="53"/>
      <c r="F23" s="32"/>
      <c r="G23" s="35"/>
      <c r="I23" s="7" t="s">
        <v>127</v>
      </c>
      <c r="J23" s="6">
        <f t="shared" si="0"/>
        <v>1</v>
      </c>
      <c r="K23" s="6" t="b">
        <f t="shared" si="4"/>
        <v>1</v>
      </c>
      <c r="L23" s="6">
        <f t="shared" si="3"/>
        <v>1</v>
      </c>
      <c r="M23" s="6"/>
      <c r="N23" s="6"/>
      <c r="O23" s="7"/>
      <c r="P23" s="7"/>
      <c r="Q23" s="7"/>
      <c r="R23" s="7"/>
      <c r="S23" s="7"/>
      <c r="T23" s="7"/>
      <c r="U23" s="7"/>
      <c r="V23" s="7"/>
      <c r="W23" s="7"/>
      <c r="X23" s="7"/>
      <c r="Y23" s="7"/>
      <c r="Z23" s="7"/>
      <c r="AA23" s="7"/>
      <c r="AB23" s="7"/>
      <c r="AC23" s="7"/>
      <c r="AD23" s="7"/>
      <c r="AE23" s="7"/>
      <c r="AF23" s="7"/>
      <c r="AG23" s="7"/>
      <c r="AH23" s="7"/>
      <c r="AI23" s="7"/>
      <c r="AJ23" s="7"/>
      <c r="AK23" s="7"/>
      <c r="AL23" s="7"/>
      <c r="AN23" s="15"/>
      <c r="AO23" s="16"/>
      <c r="AP23" s="14"/>
      <c r="AQ23" s="16"/>
      <c r="AR23" s="16"/>
      <c r="AS23" s="16"/>
      <c r="AT23" s="16"/>
    </row>
    <row r="24" spans="1:46" x14ac:dyDescent="0.4">
      <c r="A24" s="30">
        <v>18</v>
      </c>
      <c r="B24" s="287"/>
      <c r="C24" s="289"/>
      <c r="D24" s="32" t="s">
        <v>148</v>
      </c>
      <c r="E24" s="53"/>
      <c r="F24" s="32"/>
      <c r="G24" s="35"/>
      <c r="I24" s="7" t="s">
        <v>127</v>
      </c>
      <c r="J24" s="6">
        <f t="shared" si="0"/>
        <v>1</v>
      </c>
      <c r="K24" s="6" t="b">
        <f t="shared" si="4"/>
        <v>1</v>
      </c>
      <c r="L24" s="6">
        <f t="shared" si="3"/>
        <v>1</v>
      </c>
      <c r="M24" s="6"/>
      <c r="N24" s="6"/>
      <c r="O24" s="7"/>
      <c r="P24" s="7"/>
      <c r="Q24" s="7"/>
      <c r="R24" s="7"/>
      <c r="S24" s="7"/>
      <c r="T24" s="7"/>
      <c r="U24" s="7"/>
      <c r="V24" s="7"/>
      <c r="W24" s="7"/>
      <c r="X24" s="7"/>
      <c r="Y24" s="7"/>
      <c r="Z24" s="7"/>
      <c r="AA24" s="7"/>
      <c r="AB24" s="7"/>
      <c r="AC24" s="7"/>
      <c r="AD24" s="7"/>
      <c r="AE24" s="7"/>
      <c r="AF24" s="7"/>
      <c r="AG24" s="7"/>
      <c r="AH24" s="7"/>
      <c r="AI24" s="7"/>
      <c r="AJ24" s="7"/>
      <c r="AK24" s="7"/>
      <c r="AL24" s="7"/>
      <c r="AN24" s="15"/>
      <c r="AO24" s="16"/>
      <c r="AP24" s="14"/>
      <c r="AQ24" s="16"/>
      <c r="AR24" s="16"/>
      <c r="AS24" s="16"/>
      <c r="AT24" s="16"/>
    </row>
    <row r="25" spans="1:46" x14ac:dyDescent="0.4">
      <c r="A25" s="21">
        <v>19</v>
      </c>
      <c r="B25" s="287"/>
      <c r="C25" s="289"/>
      <c r="D25" s="32" t="s">
        <v>149</v>
      </c>
      <c r="E25" s="53"/>
      <c r="F25" s="222" t="s">
        <v>146</v>
      </c>
      <c r="G25" s="35"/>
      <c r="I25" s="7" t="s">
        <v>127</v>
      </c>
      <c r="J25" s="6">
        <f t="shared" si="0"/>
        <v>1</v>
      </c>
      <c r="K25" s="6" t="b">
        <f t="shared" si="4"/>
        <v>1</v>
      </c>
      <c r="L25" s="6">
        <f t="shared" si="3"/>
        <v>1</v>
      </c>
      <c r="M25" s="6"/>
      <c r="N25" s="6"/>
      <c r="O25" s="7"/>
      <c r="P25" s="7"/>
      <c r="Q25" s="7"/>
      <c r="R25" s="7"/>
      <c r="S25" s="7"/>
      <c r="T25" s="7"/>
      <c r="U25" s="7"/>
      <c r="V25" s="7"/>
      <c r="W25" s="7"/>
      <c r="X25" s="7"/>
      <c r="Y25" s="7"/>
      <c r="Z25" s="7"/>
      <c r="AA25" s="7"/>
      <c r="AB25" s="7"/>
      <c r="AC25" s="7"/>
      <c r="AD25" s="7"/>
      <c r="AE25" s="7"/>
      <c r="AF25" s="7"/>
      <c r="AG25" s="7"/>
      <c r="AH25" s="7"/>
      <c r="AI25" s="7"/>
      <c r="AJ25" s="7"/>
      <c r="AK25" s="7"/>
      <c r="AL25" s="7"/>
      <c r="AN25" s="15"/>
      <c r="AO25" s="16"/>
      <c r="AP25" s="14"/>
      <c r="AQ25" s="16"/>
      <c r="AR25" s="16"/>
      <c r="AS25" s="16"/>
      <c r="AT25" s="16"/>
    </row>
    <row r="26" spans="1:46" x14ac:dyDescent="0.4">
      <c r="A26" s="30">
        <v>20</v>
      </c>
      <c r="B26" s="287"/>
      <c r="C26" s="289"/>
      <c r="D26" s="32" t="s">
        <v>150</v>
      </c>
      <c r="E26" s="53"/>
      <c r="F26" s="32"/>
      <c r="G26" s="35"/>
      <c r="I26" s="7" t="s">
        <v>127</v>
      </c>
      <c r="J26" s="6">
        <f t="shared" si="0"/>
        <v>1</v>
      </c>
      <c r="K26" s="6" t="b">
        <f t="shared" si="4"/>
        <v>1</v>
      </c>
      <c r="L26" s="6">
        <f t="shared" si="3"/>
        <v>1</v>
      </c>
      <c r="M26" s="6"/>
      <c r="N26" s="6"/>
      <c r="O26" s="7"/>
      <c r="P26" s="7"/>
      <c r="Q26" s="7"/>
      <c r="R26" s="7"/>
      <c r="S26" s="7"/>
      <c r="T26" s="7"/>
      <c r="U26" s="7"/>
      <c r="V26" s="7"/>
      <c r="W26" s="7"/>
      <c r="X26" s="7"/>
      <c r="Y26" s="7"/>
      <c r="Z26" s="7"/>
      <c r="AA26" s="7"/>
      <c r="AB26" s="7"/>
      <c r="AC26" s="7"/>
      <c r="AD26" s="7"/>
      <c r="AE26" s="7"/>
      <c r="AF26" s="7"/>
      <c r="AG26" s="7"/>
      <c r="AH26" s="7"/>
      <c r="AI26" s="7"/>
      <c r="AJ26" s="7"/>
      <c r="AK26" s="7"/>
      <c r="AL26" s="7"/>
      <c r="AN26" s="15"/>
      <c r="AO26" s="16"/>
      <c r="AP26" s="14"/>
      <c r="AQ26" s="16"/>
      <c r="AR26" s="16"/>
      <c r="AS26" s="16"/>
      <c r="AT26" s="16"/>
    </row>
    <row r="27" spans="1:46" x14ac:dyDescent="0.4">
      <c r="A27" s="21">
        <v>21</v>
      </c>
      <c r="B27" s="287"/>
      <c r="C27" s="289"/>
      <c r="D27" s="32" t="s">
        <v>151</v>
      </c>
      <c r="E27" s="53"/>
      <c r="F27" s="222" t="s">
        <v>146</v>
      </c>
      <c r="G27" s="35"/>
      <c r="I27" s="7" t="s">
        <v>127</v>
      </c>
      <c r="J27" s="6">
        <f t="shared" si="0"/>
        <v>1</v>
      </c>
      <c r="K27" s="6" t="b">
        <f t="shared" si="4"/>
        <v>1</v>
      </c>
      <c r="L27" s="6">
        <f t="shared" si="3"/>
        <v>1</v>
      </c>
      <c r="M27" s="6"/>
      <c r="N27" s="6"/>
      <c r="O27" s="7"/>
      <c r="P27" s="7"/>
      <c r="Q27" s="7"/>
      <c r="R27" s="7"/>
      <c r="S27" s="7"/>
      <c r="T27" s="7"/>
      <c r="U27" s="7"/>
      <c r="V27" s="7"/>
      <c r="W27" s="7"/>
      <c r="X27" s="7"/>
      <c r="Y27" s="7"/>
      <c r="Z27" s="7"/>
      <c r="AA27" s="7"/>
      <c r="AB27" s="7"/>
      <c r="AC27" s="7"/>
      <c r="AD27" s="7"/>
      <c r="AE27" s="7"/>
      <c r="AF27" s="7"/>
      <c r="AG27" s="7"/>
      <c r="AH27" s="7"/>
      <c r="AI27" s="7"/>
      <c r="AJ27" s="7"/>
      <c r="AK27" s="7"/>
      <c r="AL27" s="7"/>
      <c r="AN27" s="15"/>
      <c r="AO27" s="16"/>
      <c r="AP27" s="16"/>
      <c r="AQ27" s="16"/>
      <c r="AR27" s="16"/>
      <c r="AS27" s="16"/>
      <c r="AT27" s="16"/>
    </row>
    <row r="28" spans="1:46" x14ac:dyDescent="0.4">
      <c r="A28" s="30">
        <v>22</v>
      </c>
      <c r="B28" s="287"/>
      <c r="C28" s="289"/>
      <c r="D28" s="32" t="s">
        <v>152</v>
      </c>
      <c r="E28" s="53"/>
      <c r="F28" s="222" t="s">
        <v>146</v>
      </c>
      <c r="G28" s="35"/>
      <c r="I28" s="7" t="s">
        <v>127</v>
      </c>
      <c r="J28" s="6">
        <f t="shared" si="0"/>
        <v>1</v>
      </c>
      <c r="K28" s="6" t="b">
        <f t="shared" si="4"/>
        <v>1</v>
      </c>
      <c r="L28" s="6">
        <f t="shared" si="3"/>
        <v>1</v>
      </c>
      <c r="M28" s="6"/>
      <c r="N28" s="6"/>
      <c r="O28" s="7"/>
      <c r="P28" s="7"/>
      <c r="Q28" s="7"/>
      <c r="R28" s="7"/>
      <c r="S28" s="7"/>
      <c r="T28" s="7"/>
      <c r="U28" s="7"/>
      <c r="V28" s="7"/>
      <c r="W28" s="7"/>
      <c r="X28" s="7"/>
      <c r="Y28" s="7"/>
      <c r="Z28" s="7"/>
      <c r="AA28" s="7"/>
      <c r="AB28" s="7"/>
      <c r="AC28" s="7"/>
      <c r="AD28" s="7"/>
      <c r="AE28" s="7"/>
      <c r="AF28" s="7"/>
      <c r="AG28" s="7"/>
      <c r="AH28" s="7"/>
      <c r="AI28" s="7"/>
      <c r="AJ28" s="7"/>
      <c r="AK28" s="7"/>
      <c r="AL28" s="7"/>
      <c r="AN28" s="15"/>
      <c r="AO28" s="16"/>
      <c r="AP28" s="16"/>
      <c r="AQ28" s="16"/>
      <c r="AR28" s="16"/>
      <c r="AS28" s="16"/>
      <c r="AT28" s="16"/>
    </row>
    <row r="29" spans="1:46" ht="15" thickBot="1" x14ac:dyDescent="0.45">
      <c r="A29" s="21">
        <v>23</v>
      </c>
      <c r="B29" s="288"/>
      <c r="C29" s="290"/>
      <c r="D29" s="54" t="s">
        <v>1232</v>
      </c>
      <c r="E29" s="53"/>
      <c r="F29" s="223" t="s">
        <v>1111</v>
      </c>
      <c r="G29" s="55"/>
      <c r="I29" s="7" t="s">
        <v>127</v>
      </c>
      <c r="J29" s="6">
        <f t="shared" si="0"/>
        <v>1</v>
      </c>
      <c r="K29" s="6" t="b">
        <f t="shared" si="4"/>
        <v>1</v>
      </c>
      <c r="L29" s="6">
        <f t="shared" si="3"/>
        <v>1</v>
      </c>
      <c r="M29" s="6"/>
      <c r="N29" s="6"/>
      <c r="O29" s="7"/>
      <c r="P29" s="7"/>
      <c r="Q29" s="7"/>
      <c r="R29" s="7"/>
      <c r="S29" s="7"/>
      <c r="T29" s="7"/>
      <c r="U29" s="7"/>
      <c r="V29" s="7"/>
      <c r="W29" s="7"/>
      <c r="X29" s="7"/>
      <c r="Y29" s="7"/>
      <c r="Z29" s="7"/>
      <c r="AA29" s="7"/>
      <c r="AB29" s="7"/>
      <c r="AC29" s="7"/>
      <c r="AD29" s="7"/>
      <c r="AE29" s="7"/>
      <c r="AF29" s="7"/>
      <c r="AG29" s="7"/>
      <c r="AH29" s="7"/>
      <c r="AI29" s="7"/>
      <c r="AJ29" s="7"/>
      <c r="AK29" s="7"/>
      <c r="AL29" s="7"/>
      <c r="AN29" s="15"/>
      <c r="AO29" s="16"/>
      <c r="AP29" s="16"/>
      <c r="AQ29" s="16"/>
      <c r="AR29" s="16"/>
      <c r="AS29" s="16"/>
      <c r="AT29" s="16"/>
    </row>
    <row r="30" spans="1:46" x14ac:dyDescent="0.4">
      <c r="A30" s="30">
        <v>24</v>
      </c>
      <c r="B30" s="280" t="s">
        <v>153</v>
      </c>
      <c r="C30" s="291" t="s">
        <v>154</v>
      </c>
      <c r="D30" s="56" t="s">
        <v>136</v>
      </c>
      <c r="E30" s="57"/>
      <c r="F30" s="56" t="s">
        <v>155</v>
      </c>
      <c r="G30" s="58"/>
      <c r="I30" s="7" t="s">
        <v>127</v>
      </c>
      <c r="J30" s="6">
        <f t="shared" si="0"/>
        <v>1</v>
      </c>
      <c r="K30" s="6" t="b">
        <f t="shared" si="4"/>
        <v>1</v>
      </c>
      <c r="L30" s="6">
        <f t="shared" si="3"/>
        <v>1</v>
      </c>
      <c r="M30" s="6"/>
      <c r="N30" s="6"/>
      <c r="O30" s="7"/>
      <c r="P30" s="7"/>
      <c r="Q30" s="7"/>
      <c r="R30" s="7"/>
      <c r="S30" s="7"/>
      <c r="T30" s="7"/>
      <c r="U30" s="7"/>
      <c r="V30" s="7"/>
      <c r="W30" s="7"/>
      <c r="X30" s="7"/>
      <c r="Y30" s="7"/>
      <c r="Z30" s="7"/>
      <c r="AA30" s="7"/>
      <c r="AB30" s="7"/>
      <c r="AC30" s="7"/>
      <c r="AD30" s="7"/>
      <c r="AE30" s="7"/>
      <c r="AF30" s="7"/>
      <c r="AG30" s="7"/>
      <c r="AH30" s="7"/>
      <c r="AI30" s="7"/>
      <c r="AJ30" s="7"/>
      <c r="AK30" s="7"/>
      <c r="AL30" s="7"/>
      <c r="AN30" s="15"/>
      <c r="AO30" s="16"/>
      <c r="AP30" s="16"/>
      <c r="AQ30" s="16"/>
      <c r="AR30" s="16"/>
      <c r="AS30" s="16"/>
      <c r="AT30" s="16"/>
    </row>
    <row r="31" spans="1:46" x14ac:dyDescent="0.4">
      <c r="A31" s="21">
        <v>25</v>
      </c>
      <c r="B31" s="281"/>
      <c r="C31" s="291"/>
      <c r="D31" s="34" t="s">
        <v>156</v>
      </c>
      <c r="E31" s="53"/>
      <c r="F31" s="56"/>
      <c r="G31" s="35"/>
      <c r="I31" s="7" t="s">
        <v>127</v>
      </c>
      <c r="J31" s="6">
        <f t="shared" si="0"/>
        <v>1</v>
      </c>
      <c r="K31" s="6" t="b">
        <f t="shared" si="4"/>
        <v>1</v>
      </c>
      <c r="L31" s="6">
        <f t="shared" si="3"/>
        <v>1</v>
      </c>
      <c r="M31" s="6"/>
      <c r="N31" s="6"/>
      <c r="O31" s="7"/>
      <c r="P31" s="7"/>
      <c r="Q31" s="7"/>
      <c r="R31" s="7"/>
      <c r="S31" s="7"/>
      <c r="T31" s="7"/>
      <c r="U31" s="7"/>
      <c r="V31" s="7"/>
      <c r="W31" s="7"/>
      <c r="X31" s="7"/>
      <c r="Y31" s="7"/>
      <c r="Z31" s="7"/>
      <c r="AA31" s="7"/>
      <c r="AB31" s="7"/>
      <c r="AC31" s="7"/>
      <c r="AD31" s="7"/>
      <c r="AE31" s="7"/>
      <c r="AF31" s="7"/>
      <c r="AG31" s="7"/>
      <c r="AH31" s="7"/>
      <c r="AI31" s="7"/>
      <c r="AJ31" s="7"/>
      <c r="AK31" s="7"/>
      <c r="AL31" s="7"/>
      <c r="AN31" s="15"/>
      <c r="AO31" s="16"/>
      <c r="AP31" s="16"/>
      <c r="AQ31" s="16"/>
      <c r="AR31" s="16"/>
      <c r="AS31" s="16"/>
      <c r="AT31" s="16"/>
    </row>
    <row r="32" spans="1:46" x14ac:dyDescent="0.4">
      <c r="A32" s="30">
        <v>26</v>
      </c>
      <c r="B32" s="281"/>
      <c r="C32" s="291"/>
      <c r="D32" s="34" t="s">
        <v>1107</v>
      </c>
      <c r="E32" s="53"/>
      <c r="F32" s="56"/>
      <c r="G32" s="35"/>
      <c r="I32" s="7" t="s">
        <v>127</v>
      </c>
      <c r="J32" s="6">
        <f t="shared" si="0"/>
        <v>1</v>
      </c>
      <c r="K32" s="6" t="b">
        <f t="shared" si="4"/>
        <v>1</v>
      </c>
      <c r="L32" s="6">
        <f t="shared" si="3"/>
        <v>1</v>
      </c>
      <c r="M32" s="6"/>
      <c r="N32" s="6"/>
      <c r="O32" s="7"/>
      <c r="P32" s="7"/>
      <c r="Q32" s="7"/>
      <c r="R32" s="7"/>
      <c r="S32" s="7"/>
      <c r="T32" s="7"/>
      <c r="U32" s="7"/>
      <c r="V32" s="7"/>
      <c r="W32" s="7"/>
      <c r="X32" s="7"/>
      <c r="Y32" s="7"/>
      <c r="Z32" s="7"/>
      <c r="AA32" s="7"/>
      <c r="AB32" s="7"/>
      <c r="AC32" s="7"/>
      <c r="AD32" s="7"/>
      <c r="AE32" s="7"/>
      <c r="AF32" s="7"/>
      <c r="AG32" s="7"/>
      <c r="AH32" s="7"/>
      <c r="AI32" s="7"/>
      <c r="AJ32" s="7"/>
      <c r="AK32" s="7"/>
      <c r="AL32" s="7"/>
      <c r="AN32" s="15"/>
      <c r="AO32" s="16"/>
      <c r="AP32" s="16"/>
      <c r="AQ32" s="16"/>
      <c r="AR32" s="16"/>
      <c r="AS32" s="16"/>
      <c r="AT32" s="16"/>
    </row>
    <row r="33" spans="1:46" x14ac:dyDescent="0.4">
      <c r="A33" s="21">
        <v>27</v>
      </c>
      <c r="B33" s="281"/>
      <c r="C33" s="291"/>
      <c r="D33" s="32" t="s">
        <v>157</v>
      </c>
      <c r="E33" s="53"/>
      <c r="F33" s="56"/>
      <c r="G33" s="35"/>
      <c r="I33" s="275" t="s">
        <v>158</v>
      </c>
      <c r="J33" s="6">
        <f t="shared" si="0"/>
        <v>1</v>
      </c>
      <c r="K33" s="6" t="b">
        <f>OR(AC33,AF33,AJ33)</f>
        <v>1</v>
      </c>
      <c r="L33" s="6"/>
      <c r="M33" s="6"/>
      <c r="N33" s="6"/>
      <c r="O33" s="7"/>
      <c r="P33" s="7"/>
      <c r="Q33" s="7"/>
      <c r="R33" s="7"/>
      <c r="S33" s="7"/>
      <c r="T33" s="7"/>
      <c r="U33" s="7"/>
      <c r="V33" s="7"/>
      <c r="W33" s="7"/>
      <c r="X33" s="7"/>
      <c r="Y33" s="7"/>
      <c r="Z33" s="7"/>
      <c r="AA33" s="7"/>
      <c r="AB33" s="7"/>
      <c r="AC33" s="7">
        <f>AC$2</f>
        <v>1</v>
      </c>
      <c r="AD33" s="7"/>
      <c r="AE33" s="7"/>
      <c r="AF33" s="7">
        <f t="shared" ref="AF33:AL37" si="5">AF$2</f>
        <v>1</v>
      </c>
      <c r="AG33" s="7"/>
      <c r="AH33" s="7"/>
      <c r="AI33" s="7"/>
      <c r="AJ33" s="7">
        <f t="shared" si="5"/>
        <v>1</v>
      </c>
      <c r="AK33" s="7"/>
      <c r="AL33" s="7"/>
      <c r="AN33" s="15"/>
      <c r="AO33" s="16"/>
      <c r="AP33" s="16"/>
      <c r="AQ33" s="16"/>
      <c r="AR33" s="16"/>
      <c r="AS33" s="16"/>
      <c r="AT33" s="16"/>
    </row>
    <row r="34" spans="1:46" ht="15" thickBot="1" x14ac:dyDescent="0.45">
      <c r="A34" s="30">
        <v>28</v>
      </c>
      <c r="B34" s="282"/>
      <c r="C34" s="291"/>
      <c r="D34" s="64" t="s">
        <v>159</v>
      </c>
      <c r="E34" s="95"/>
      <c r="F34" s="56"/>
      <c r="G34" s="65"/>
      <c r="I34" s="276"/>
      <c r="J34" s="6">
        <f t="shared" si="0"/>
        <v>1</v>
      </c>
      <c r="K34" s="6" t="b">
        <f>OR(AC34,AF34,AJ34)</f>
        <v>1</v>
      </c>
      <c r="L34" s="6"/>
      <c r="M34" s="6"/>
      <c r="N34" s="6"/>
      <c r="O34" s="7"/>
      <c r="P34" s="7"/>
      <c r="Q34" s="7"/>
      <c r="R34" s="7"/>
      <c r="S34" s="7"/>
      <c r="T34" s="7"/>
      <c r="U34" s="7"/>
      <c r="V34" s="7"/>
      <c r="W34" s="7"/>
      <c r="X34" s="7"/>
      <c r="Y34" s="7"/>
      <c r="Z34" s="7"/>
      <c r="AA34" s="7"/>
      <c r="AB34" s="7"/>
      <c r="AC34" s="7">
        <f>AC$2</f>
        <v>1</v>
      </c>
      <c r="AD34" s="7"/>
      <c r="AE34" s="7"/>
      <c r="AF34" s="7">
        <f t="shared" si="5"/>
        <v>1</v>
      </c>
      <c r="AG34" s="7"/>
      <c r="AH34" s="7"/>
      <c r="AI34" s="7"/>
      <c r="AJ34" s="7">
        <f t="shared" si="5"/>
        <v>1</v>
      </c>
      <c r="AK34" s="7"/>
      <c r="AL34" s="7"/>
      <c r="AN34" s="15"/>
      <c r="AO34" s="16"/>
      <c r="AP34" s="16"/>
      <c r="AQ34" s="16"/>
      <c r="AR34" s="16"/>
      <c r="AS34" s="16"/>
      <c r="AT34" s="16"/>
    </row>
    <row r="35" spans="1:46" ht="40.75" customHeight="1" x14ac:dyDescent="0.4">
      <c r="A35" s="21">
        <v>29</v>
      </c>
      <c r="B35" s="277" t="s">
        <v>160</v>
      </c>
      <c r="C35" s="43" t="s">
        <v>161</v>
      </c>
      <c r="D35" s="44" t="s">
        <v>59</v>
      </c>
      <c r="E35" s="45"/>
      <c r="F35" s="46" t="s">
        <v>1053</v>
      </c>
      <c r="G35" s="50"/>
      <c r="I35" s="7" t="s">
        <v>162</v>
      </c>
      <c r="J35" s="6">
        <f t="shared" si="0"/>
        <v>1</v>
      </c>
      <c r="K35" s="6" t="b">
        <f>OR(AD35,AG35,AK35)</f>
        <v>1</v>
      </c>
      <c r="L35" s="6"/>
      <c r="M35" s="6"/>
      <c r="N35" s="6"/>
      <c r="O35" s="7"/>
      <c r="P35" s="7"/>
      <c r="Q35" s="7"/>
      <c r="R35" s="7"/>
      <c r="S35" s="7"/>
      <c r="T35" s="7"/>
      <c r="U35" s="7"/>
      <c r="V35" s="7"/>
      <c r="W35" s="7"/>
      <c r="X35" s="7"/>
      <c r="Y35" s="7"/>
      <c r="Z35" s="7"/>
      <c r="AA35" s="7"/>
      <c r="AB35" s="7"/>
      <c r="AC35" s="7"/>
      <c r="AD35" s="7">
        <f>AD$2</f>
        <v>1</v>
      </c>
      <c r="AE35" s="7"/>
      <c r="AF35" s="7"/>
      <c r="AG35" s="7">
        <f>AG$2</f>
        <v>1</v>
      </c>
      <c r="AH35" s="7"/>
      <c r="AI35" s="7"/>
      <c r="AJ35" s="7"/>
      <c r="AK35" s="7">
        <f t="shared" si="5"/>
        <v>1</v>
      </c>
      <c r="AL35" s="7"/>
      <c r="AN35" s="15"/>
      <c r="AO35" s="16"/>
      <c r="AP35" s="16"/>
      <c r="AQ35" s="16"/>
      <c r="AR35" s="16"/>
      <c r="AS35" s="16"/>
      <c r="AT35" s="16"/>
    </row>
    <row r="36" spans="1:46" ht="40.65" customHeight="1" thickBot="1" x14ac:dyDescent="0.45">
      <c r="A36" s="21">
        <v>106</v>
      </c>
      <c r="B36" s="278"/>
      <c r="C36" s="198" t="s">
        <v>163</v>
      </c>
      <c r="D36" s="54" t="s">
        <v>89</v>
      </c>
      <c r="E36" s="67"/>
      <c r="F36" s="59" t="s">
        <v>164</v>
      </c>
      <c r="G36" s="55"/>
      <c r="I36" s="7" t="s">
        <v>165</v>
      </c>
      <c r="J36" s="6">
        <f t="shared" ref="J36" si="6">IF(K36=TRUE,1,0)</f>
        <v>1</v>
      </c>
      <c r="K36" s="6" t="b">
        <f>2=SUM(OR(AD36,AE36,AG36,AH36,AK36,AL36),AB36)</f>
        <v>1</v>
      </c>
      <c r="L36" s="6"/>
      <c r="M36" s="6"/>
      <c r="N36" s="6"/>
      <c r="O36" s="7"/>
      <c r="P36" s="7"/>
      <c r="Q36" s="7"/>
      <c r="R36" s="7"/>
      <c r="S36" s="7"/>
      <c r="T36" s="7"/>
      <c r="U36" s="7"/>
      <c r="V36" s="7"/>
      <c r="W36" s="7"/>
      <c r="X36" s="7"/>
      <c r="Y36" s="7"/>
      <c r="Z36" s="7"/>
      <c r="AA36" s="7"/>
      <c r="AB36" s="7">
        <f>$AB$2</f>
        <v>1</v>
      </c>
      <c r="AC36" s="7"/>
      <c r="AD36" s="7">
        <f>AD$2</f>
        <v>1</v>
      </c>
      <c r="AE36" s="7">
        <f>AE$2</f>
        <v>1</v>
      </c>
      <c r="AF36" s="7"/>
      <c r="AG36" s="7">
        <f>AG$2</f>
        <v>1</v>
      </c>
      <c r="AH36" s="7">
        <f>AH$2</f>
        <v>1</v>
      </c>
      <c r="AI36" s="7"/>
      <c r="AJ36" s="7"/>
      <c r="AK36" s="7">
        <f t="shared" si="5"/>
        <v>1</v>
      </c>
      <c r="AL36" s="7">
        <f t="shared" si="5"/>
        <v>1</v>
      </c>
      <c r="AN36" s="15"/>
      <c r="AO36" s="16"/>
      <c r="AP36" s="16"/>
      <c r="AQ36" s="16"/>
      <c r="AR36" s="16"/>
      <c r="AS36" s="16"/>
      <c r="AT36" s="16"/>
    </row>
    <row r="37" spans="1:46" ht="24" customHeight="1" thickBot="1" x14ac:dyDescent="0.45">
      <c r="A37" s="30">
        <v>30</v>
      </c>
      <c r="B37" s="42" t="s">
        <v>166</v>
      </c>
      <c r="C37" s="208" t="s">
        <v>167</v>
      </c>
      <c r="D37" s="38" t="s">
        <v>59</v>
      </c>
      <c r="E37" s="209"/>
      <c r="F37" s="38" t="s">
        <v>168</v>
      </c>
      <c r="G37" s="102"/>
      <c r="I37" s="71" t="s">
        <v>1171</v>
      </c>
      <c r="J37" s="70">
        <f>IF(K37=TRUE,1,0)</f>
        <v>1</v>
      </c>
      <c r="K37" s="6" t="b">
        <f>OR(OR(AD37,AE37,AG37,AH37,AK37,AL37,AA37),OR(O37:Z37))</f>
        <v>1</v>
      </c>
      <c r="L37" s="70"/>
      <c r="M37" s="70"/>
      <c r="N37" s="70"/>
      <c r="O37" s="70">
        <f>$O$2</f>
        <v>1</v>
      </c>
      <c r="P37" s="70">
        <f>$P$2</f>
        <v>1</v>
      </c>
      <c r="Q37" s="70">
        <f>$Q$2</f>
        <v>1</v>
      </c>
      <c r="R37" s="70">
        <f>$R$2</f>
        <v>1</v>
      </c>
      <c r="S37" s="70">
        <f>$S$2</f>
        <v>1</v>
      </c>
      <c r="T37" s="70">
        <f>$T$2</f>
        <v>1</v>
      </c>
      <c r="U37" s="70">
        <f>$U$2</f>
        <v>1</v>
      </c>
      <c r="V37" s="70">
        <f>$V$2</f>
        <v>1</v>
      </c>
      <c r="W37" s="70">
        <f>$W$2</f>
        <v>1</v>
      </c>
      <c r="X37" s="70">
        <f>$X$2</f>
        <v>1</v>
      </c>
      <c r="Y37" s="70">
        <f>$Y$2</f>
        <v>1</v>
      </c>
      <c r="Z37" s="70">
        <f>$Z$2</f>
        <v>1</v>
      </c>
      <c r="AA37" s="70">
        <f>$AA$2</f>
        <v>1</v>
      </c>
      <c r="AB37" s="70"/>
      <c r="AC37" s="70"/>
      <c r="AD37" s="7">
        <f>AD$2</f>
        <v>1</v>
      </c>
      <c r="AE37" s="7">
        <f>AE$2</f>
        <v>1</v>
      </c>
      <c r="AF37" s="7"/>
      <c r="AG37" s="7">
        <f>AG$2</f>
        <v>1</v>
      </c>
      <c r="AH37" s="7">
        <f>AH$2</f>
        <v>1</v>
      </c>
      <c r="AI37" s="7"/>
      <c r="AJ37" s="7"/>
      <c r="AK37" s="7">
        <f t="shared" si="5"/>
        <v>1</v>
      </c>
      <c r="AL37" s="7">
        <f t="shared" si="5"/>
        <v>1</v>
      </c>
      <c r="AM37" s="60"/>
      <c r="AN37" s="15"/>
      <c r="AO37" s="16"/>
      <c r="AP37" s="16"/>
      <c r="AQ37" s="16"/>
      <c r="AR37" s="16"/>
      <c r="AS37" s="16"/>
      <c r="AT37" s="16"/>
    </row>
    <row r="38" spans="1:46" ht="24.45" customHeight="1" thickBot="1" x14ac:dyDescent="0.45">
      <c r="A38" s="30">
        <v>107</v>
      </c>
      <c r="B38" s="42" t="s">
        <v>169</v>
      </c>
      <c r="C38" s="208" t="s">
        <v>170</v>
      </c>
      <c r="D38" s="38" t="s">
        <v>59</v>
      </c>
      <c r="E38" s="209"/>
      <c r="F38" s="38" t="s">
        <v>171</v>
      </c>
      <c r="G38" s="102"/>
      <c r="I38" s="7" t="s">
        <v>127</v>
      </c>
      <c r="J38" s="6">
        <f t="shared" ref="J38:J41" si="7">IF(K38=TRUE,1,0)</f>
        <v>1</v>
      </c>
      <c r="K38" s="6" t="b">
        <f t="shared" ref="K38" si="8">1=$L38</f>
        <v>1</v>
      </c>
      <c r="L38" s="6">
        <f t="shared" si="3"/>
        <v>1</v>
      </c>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60"/>
      <c r="AO38" s="16"/>
      <c r="AP38" s="16"/>
      <c r="AQ38" s="16"/>
      <c r="AR38" s="16"/>
      <c r="AS38" s="16"/>
      <c r="AT38" s="16"/>
    </row>
    <row r="39" spans="1:46" ht="29.15" customHeight="1" x14ac:dyDescent="0.4">
      <c r="A39" s="30">
        <v>108</v>
      </c>
      <c r="B39" s="277" t="s">
        <v>172</v>
      </c>
      <c r="C39" s="81" t="s">
        <v>1064</v>
      </c>
      <c r="D39" s="82" t="s">
        <v>89</v>
      </c>
      <c r="E39" s="83"/>
      <c r="F39" s="195"/>
      <c r="G39" s="84"/>
      <c r="I39" s="7" t="s">
        <v>1067</v>
      </c>
      <c r="J39" s="6">
        <f t="shared" si="7"/>
        <v>1</v>
      </c>
      <c r="K39" s="6" t="b">
        <f>1=$AA39</f>
        <v>1</v>
      </c>
      <c r="L39" s="6"/>
      <c r="M39" s="6"/>
      <c r="N39" s="6"/>
      <c r="O39" s="7"/>
      <c r="P39" s="7"/>
      <c r="Q39" s="7"/>
      <c r="R39" s="7"/>
      <c r="S39" s="7"/>
      <c r="T39" s="7"/>
      <c r="U39" s="7"/>
      <c r="V39" s="7"/>
      <c r="W39" s="7"/>
      <c r="X39" s="7"/>
      <c r="Y39" s="7"/>
      <c r="Z39" s="7"/>
      <c r="AA39" s="6">
        <f>$AA$2</f>
        <v>1</v>
      </c>
      <c r="AB39" s="7"/>
      <c r="AC39" s="7"/>
      <c r="AD39" s="7"/>
      <c r="AE39" s="7"/>
      <c r="AF39" s="7"/>
      <c r="AG39" s="7"/>
      <c r="AH39" s="7"/>
      <c r="AI39" s="7"/>
      <c r="AJ39" s="7"/>
      <c r="AK39" s="7"/>
      <c r="AL39" s="7"/>
      <c r="AO39" s="28" t="s">
        <v>107</v>
      </c>
      <c r="AP39" s="16"/>
      <c r="AQ39" s="7" t="s">
        <v>108</v>
      </c>
      <c r="AR39" s="16"/>
      <c r="AS39" s="16"/>
      <c r="AT39" s="16"/>
    </row>
    <row r="40" spans="1:46" ht="18.45" customHeight="1" x14ac:dyDescent="0.4">
      <c r="A40" s="30">
        <v>109</v>
      </c>
      <c r="B40" s="279"/>
      <c r="C40" s="31" t="s">
        <v>1065</v>
      </c>
      <c r="D40" s="32" t="s">
        <v>173</v>
      </c>
      <c r="E40" s="33"/>
      <c r="F40" s="34"/>
      <c r="G40" s="35"/>
      <c r="I40" s="7" t="s">
        <v>1067</v>
      </c>
      <c r="J40" s="6">
        <f t="shared" si="7"/>
        <v>1</v>
      </c>
      <c r="K40" s="6" t="b">
        <f t="shared" ref="K40:K41" si="9">1=$AA40</f>
        <v>1</v>
      </c>
      <c r="L40" s="6"/>
      <c r="M40" s="6"/>
      <c r="N40" s="6"/>
      <c r="O40" s="7"/>
      <c r="P40" s="7"/>
      <c r="Q40" s="7"/>
      <c r="R40" s="7"/>
      <c r="S40" s="7"/>
      <c r="T40" s="7"/>
      <c r="U40" s="7"/>
      <c r="V40" s="7"/>
      <c r="W40" s="7"/>
      <c r="X40" s="7"/>
      <c r="Y40" s="7"/>
      <c r="Z40" s="7"/>
      <c r="AA40" s="6">
        <f>$AA$2</f>
        <v>1</v>
      </c>
      <c r="AB40" s="7"/>
      <c r="AC40" s="7"/>
      <c r="AD40" s="7"/>
      <c r="AE40" s="7"/>
      <c r="AF40" s="7"/>
      <c r="AG40" s="7"/>
      <c r="AH40" s="7"/>
      <c r="AI40" s="7"/>
      <c r="AJ40" s="7"/>
      <c r="AK40" s="7"/>
      <c r="AL40" s="7"/>
      <c r="AN40" s="15"/>
      <c r="AO40" s="28" t="s">
        <v>111</v>
      </c>
      <c r="AP40" s="16"/>
      <c r="AQ40" s="49"/>
      <c r="AR40" s="16"/>
      <c r="AS40" s="16"/>
      <c r="AT40" s="16"/>
    </row>
    <row r="41" spans="1:46" ht="29.6" thickBot="1" x14ac:dyDescent="0.45">
      <c r="A41" s="30">
        <v>110</v>
      </c>
      <c r="B41" s="278"/>
      <c r="C41" s="188" t="s">
        <v>1066</v>
      </c>
      <c r="D41" s="38" t="s">
        <v>89</v>
      </c>
      <c r="E41" s="39"/>
      <c r="F41" s="224" t="s">
        <v>174</v>
      </c>
      <c r="G41" s="40"/>
      <c r="I41" s="7" t="s">
        <v>1067</v>
      </c>
      <c r="J41" s="6">
        <f t="shared" si="7"/>
        <v>1</v>
      </c>
      <c r="K41" s="6" t="b">
        <f t="shared" si="9"/>
        <v>1</v>
      </c>
      <c r="L41" s="6"/>
      <c r="M41" s="6"/>
      <c r="N41" s="6"/>
      <c r="O41" s="7"/>
      <c r="P41" s="7"/>
      <c r="Q41" s="7"/>
      <c r="R41" s="7"/>
      <c r="S41" s="7"/>
      <c r="T41" s="7"/>
      <c r="U41" s="7"/>
      <c r="V41" s="7"/>
      <c r="W41" s="7"/>
      <c r="X41" s="7"/>
      <c r="Y41" s="7"/>
      <c r="Z41" s="7"/>
      <c r="AA41" s="6">
        <f>$AA$2</f>
        <v>1</v>
      </c>
      <c r="AB41" s="7"/>
      <c r="AC41" s="7"/>
      <c r="AD41" s="7"/>
      <c r="AE41" s="7"/>
      <c r="AF41" s="7"/>
      <c r="AG41" s="7"/>
      <c r="AH41" s="7"/>
      <c r="AI41" s="7"/>
      <c r="AJ41" s="7"/>
      <c r="AK41" s="7"/>
      <c r="AL41" s="7"/>
      <c r="AN41" s="41"/>
      <c r="AO41" s="28" t="s">
        <v>114</v>
      </c>
      <c r="AP41" s="16"/>
      <c r="AQ41" s="14"/>
      <c r="AR41" s="14"/>
      <c r="AS41" s="16"/>
      <c r="AT41" s="16"/>
    </row>
    <row r="42" spans="1:46" ht="29.15" x14ac:dyDescent="0.4">
      <c r="A42" s="21">
        <v>31</v>
      </c>
      <c r="B42" s="292" t="s">
        <v>175</v>
      </c>
      <c r="C42" s="296" t="s">
        <v>176</v>
      </c>
      <c r="D42" s="61" t="s">
        <v>136</v>
      </c>
      <c r="E42" s="57"/>
      <c r="F42" s="56" t="s">
        <v>1245</v>
      </c>
      <c r="G42" s="58"/>
      <c r="I42" s="7" t="s">
        <v>127</v>
      </c>
      <c r="J42" s="6">
        <f t="shared" si="0"/>
        <v>1</v>
      </c>
      <c r="K42" s="6" t="b">
        <f t="shared" ref="K42:K89" si="10">1=$L42</f>
        <v>1</v>
      </c>
      <c r="L42" s="6">
        <f t="shared" si="3"/>
        <v>1</v>
      </c>
      <c r="M42" s="6"/>
      <c r="N42" s="6"/>
      <c r="O42" s="7"/>
      <c r="P42" s="7"/>
      <c r="Q42" s="7"/>
      <c r="R42" s="7"/>
      <c r="S42" s="7"/>
      <c r="T42" s="7"/>
      <c r="U42" s="7"/>
      <c r="V42" s="7"/>
      <c r="W42" s="7"/>
      <c r="X42" s="7"/>
      <c r="Y42" s="7"/>
      <c r="Z42" s="7"/>
      <c r="AA42" s="7"/>
      <c r="AB42" s="7"/>
      <c r="AC42" s="7"/>
      <c r="AD42" s="7"/>
      <c r="AE42" s="7"/>
      <c r="AF42" s="7"/>
      <c r="AG42" s="7"/>
      <c r="AH42" s="7"/>
      <c r="AI42" s="7"/>
      <c r="AJ42" s="7"/>
      <c r="AK42" s="7"/>
      <c r="AL42" s="7"/>
      <c r="AN42" s="15"/>
      <c r="AO42" s="16"/>
      <c r="AP42" s="16"/>
      <c r="AQ42" s="16"/>
      <c r="AR42" s="16"/>
      <c r="AS42" s="16"/>
      <c r="AT42" s="16"/>
    </row>
    <row r="43" spans="1:46" x14ac:dyDescent="0.4">
      <c r="A43" s="30">
        <v>32</v>
      </c>
      <c r="B43" s="293"/>
      <c r="C43" s="284"/>
      <c r="D43" s="62" t="s">
        <v>177</v>
      </c>
      <c r="E43" s="33"/>
      <c r="F43" s="34"/>
      <c r="G43" s="35"/>
      <c r="I43" s="7" t="s">
        <v>127</v>
      </c>
      <c r="J43" s="6">
        <f t="shared" si="0"/>
        <v>1</v>
      </c>
      <c r="K43" s="6" t="b">
        <f t="shared" si="10"/>
        <v>1</v>
      </c>
      <c r="L43" s="6">
        <f t="shared" si="3"/>
        <v>1</v>
      </c>
      <c r="M43" s="6"/>
      <c r="N43" s="6"/>
      <c r="O43" s="7"/>
      <c r="P43" s="7"/>
      <c r="Q43" s="7"/>
      <c r="R43" s="7"/>
      <c r="S43" s="7"/>
      <c r="T43" s="7"/>
      <c r="U43" s="7"/>
      <c r="V43" s="7"/>
      <c r="W43" s="7"/>
      <c r="X43" s="7"/>
      <c r="Y43" s="7"/>
      <c r="Z43" s="7"/>
      <c r="AA43" s="7"/>
      <c r="AB43" s="7"/>
      <c r="AC43" s="7"/>
      <c r="AD43" s="7"/>
      <c r="AE43" s="7"/>
      <c r="AF43" s="7"/>
      <c r="AG43" s="7"/>
      <c r="AH43" s="7"/>
      <c r="AI43" s="7"/>
      <c r="AJ43" s="7"/>
      <c r="AK43" s="7"/>
      <c r="AL43" s="7"/>
      <c r="AN43" s="15"/>
      <c r="AO43" s="16"/>
      <c r="AP43" s="16"/>
      <c r="AQ43" s="16"/>
      <c r="AR43" s="16"/>
      <c r="AS43" s="16"/>
      <c r="AT43" s="16"/>
    </row>
    <row r="44" spans="1:46" x14ac:dyDescent="0.4">
      <c r="A44" s="21">
        <v>33</v>
      </c>
      <c r="B44" s="293"/>
      <c r="C44" s="284"/>
      <c r="D44" s="62" t="s">
        <v>178</v>
      </c>
      <c r="E44" s="33"/>
      <c r="F44" s="34"/>
      <c r="G44" s="35"/>
      <c r="I44" s="7" t="s">
        <v>127</v>
      </c>
      <c r="J44" s="6">
        <f t="shared" si="0"/>
        <v>1</v>
      </c>
      <c r="K44" s="6" t="b">
        <f t="shared" si="10"/>
        <v>1</v>
      </c>
      <c r="L44" s="6">
        <f t="shared" si="3"/>
        <v>1</v>
      </c>
      <c r="M44" s="6"/>
      <c r="N44" s="6"/>
      <c r="O44" s="7"/>
      <c r="P44" s="7"/>
      <c r="Q44" s="7"/>
      <c r="R44" s="7"/>
      <c r="S44" s="7"/>
      <c r="T44" s="7"/>
      <c r="U44" s="7"/>
      <c r="V44" s="7"/>
      <c r="W44" s="7"/>
      <c r="X44" s="7"/>
      <c r="Y44" s="7"/>
      <c r="Z44" s="7"/>
      <c r="AA44" s="7"/>
      <c r="AB44" s="7"/>
      <c r="AC44" s="7"/>
      <c r="AD44" s="7"/>
      <c r="AE44" s="7"/>
      <c r="AF44" s="7"/>
      <c r="AG44" s="7"/>
      <c r="AH44" s="7"/>
      <c r="AI44" s="7"/>
      <c r="AJ44" s="7"/>
      <c r="AK44" s="7"/>
      <c r="AL44" s="7"/>
      <c r="AN44" s="15"/>
      <c r="AO44" s="16"/>
      <c r="AP44" s="16"/>
      <c r="AQ44" s="16"/>
      <c r="AR44" s="16"/>
      <c r="AS44" s="16"/>
      <c r="AT44" s="16"/>
    </row>
    <row r="45" spans="1:46" x14ac:dyDescent="0.4">
      <c r="A45" s="30">
        <v>34</v>
      </c>
      <c r="B45" s="293"/>
      <c r="C45" s="284"/>
      <c r="D45" s="62" t="s">
        <v>1130</v>
      </c>
      <c r="E45" s="33"/>
      <c r="F45" s="34"/>
      <c r="G45" s="35"/>
      <c r="I45" s="7" t="s">
        <v>127</v>
      </c>
      <c r="J45" s="6">
        <f t="shared" si="0"/>
        <v>1</v>
      </c>
      <c r="K45" s="6" t="b">
        <f t="shared" si="10"/>
        <v>1</v>
      </c>
      <c r="L45" s="6">
        <f t="shared" si="3"/>
        <v>1</v>
      </c>
      <c r="M45" s="6"/>
      <c r="N45" s="6"/>
      <c r="O45" s="6"/>
      <c r="P45" s="6"/>
      <c r="Q45" s="6"/>
      <c r="R45" s="6"/>
      <c r="S45" s="6"/>
      <c r="T45" s="6"/>
      <c r="U45" s="6"/>
      <c r="V45" s="6"/>
      <c r="W45" s="6"/>
      <c r="X45" s="6"/>
      <c r="Y45" s="6"/>
      <c r="Z45" s="6"/>
      <c r="AA45" s="6"/>
      <c r="AB45" s="6"/>
      <c r="AC45" s="6"/>
      <c r="AD45" s="6"/>
      <c r="AE45" s="6"/>
      <c r="AF45" s="6"/>
      <c r="AG45" s="6"/>
      <c r="AH45" s="6"/>
      <c r="AI45" s="6"/>
      <c r="AJ45" s="6"/>
      <c r="AK45" s="6"/>
      <c r="AL45" s="6"/>
      <c r="AN45" s="15"/>
      <c r="AO45" s="16"/>
      <c r="AP45" s="16"/>
      <c r="AQ45" s="16"/>
      <c r="AR45" s="16"/>
      <c r="AS45" s="16"/>
      <c r="AT45" s="16"/>
    </row>
    <row r="46" spans="1:46" x14ac:dyDescent="0.4">
      <c r="A46" s="21">
        <v>35</v>
      </c>
      <c r="B46" s="293"/>
      <c r="C46" s="284"/>
      <c r="D46" s="62" t="s">
        <v>1131</v>
      </c>
      <c r="E46" s="33"/>
      <c r="F46" s="34"/>
      <c r="G46" s="35"/>
      <c r="I46" s="7" t="s">
        <v>127</v>
      </c>
      <c r="J46" s="6">
        <f t="shared" si="0"/>
        <v>1</v>
      </c>
      <c r="K46" s="6" t="b">
        <f t="shared" si="10"/>
        <v>1</v>
      </c>
      <c r="L46" s="6">
        <f t="shared" si="3"/>
        <v>1</v>
      </c>
      <c r="M46" s="6"/>
      <c r="N46" s="6"/>
      <c r="O46" s="7"/>
      <c r="P46" s="7"/>
      <c r="Q46" s="7"/>
      <c r="R46" s="7"/>
      <c r="S46" s="7"/>
      <c r="T46" s="7"/>
      <c r="U46" s="7"/>
      <c r="V46" s="7"/>
      <c r="W46" s="7"/>
      <c r="X46" s="7"/>
      <c r="Y46" s="7"/>
      <c r="Z46" s="7"/>
      <c r="AA46" s="7"/>
      <c r="AB46" s="7"/>
      <c r="AC46" s="7"/>
      <c r="AD46" s="7"/>
      <c r="AE46" s="7"/>
      <c r="AF46" s="7"/>
      <c r="AG46" s="7"/>
      <c r="AH46" s="7"/>
      <c r="AI46" s="7"/>
      <c r="AJ46" s="7"/>
      <c r="AK46" s="7"/>
      <c r="AL46" s="7"/>
      <c r="AN46" s="15"/>
      <c r="AO46" s="16"/>
      <c r="AP46" s="16"/>
      <c r="AQ46" s="16"/>
      <c r="AR46" s="16"/>
      <c r="AS46" s="16"/>
      <c r="AT46" s="16"/>
    </row>
    <row r="47" spans="1:46" x14ac:dyDescent="0.4">
      <c r="A47" s="30">
        <v>36</v>
      </c>
      <c r="B47" s="293"/>
      <c r="C47" s="284"/>
      <c r="D47" s="62" t="s">
        <v>179</v>
      </c>
      <c r="E47" s="33"/>
      <c r="F47" s="34"/>
      <c r="G47" s="35"/>
      <c r="I47" s="7" t="s">
        <v>127</v>
      </c>
      <c r="J47" s="6">
        <f t="shared" si="0"/>
        <v>1</v>
      </c>
      <c r="K47" s="6" t="b">
        <f t="shared" si="10"/>
        <v>1</v>
      </c>
      <c r="L47" s="6">
        <f t="shared" si="3"/>
        <v>1</v>
      </c>
      <c r="M47" s="6"/>
      <c r="N47" s="6"/>
      <c r="O47" s="7"/>
      <c r="P47" s="7"/>
      <c r="Q47" s="7"/>
      <c r="R47" s="7"/>
      <c r="S47" s="7"/>
      <c r="T47" s="7"/>
      <c r="U47" s="7"/>
      <c r="V47" s="7"/>
      <c r="W47" s="7"/>
      <c r="X47" s="7"/>
      <c r="Y47" s="7"/>
      <c r="Z47" s="7"/>
      <c r="AA47" s="7"/>
      <c r="AB47" s="7"/>
      <c r="AC47" s="7"/>
      <c r="AD47" s="7"/>
      <c r="AE47" s="7"/>
      <c r="AF47" s="7"/>
      <c r="AG47" s="7"/>
      <c r="AH47" s="7"/>
      <c r="AI47" s="7"/>
      <c r="AJ47" s="7"/>
      <c r="AK47" s="7"/>
      <c r="AL47" s="7"/>
      <c r="AN47" s="15"/>
      <c r="AO47" s="16"/>
      <c r="AP47" s="16"/>
      <c r="AQ47" s="16"/>
      <c r="AR47" s="16"/>
      <c r="AS47" s="16"/>
      <c r="AT47" s="16"/>
    </row>
    <row r="48" spans="1:46" x14ac:dyDescent="0.4">
      <c r="A48" s="21">
        <v>37</v>
      </c>
      <c r="B48" s="293"/>
      <c r="C48" s="284"/>
      <c r="D48" s="62" t="s">
        <v>180</v>
      </c>
      <c r="E48" s="33"/>
      <c r="F48" s="34"/>
      <c r="G48" s="35"/>
      <c r="I48" s="7" t="s">
        <v>127</v>
      </c>
      <c r="J48" s="6">
        <f t="shared" si="0"/>
        <v>1</v>
      </c>
      <c r="K48" s="6" t="b">
        <f t="shared" si="10"/>
        <v>1</v>
      </c>
      <c r="L48" s="6">
        <f t="shared" si="3"/>
        <v>1</v>
      </c>
      <c r="M48" s="6"/>
      <c r="N48" s="6"/>
      <c r="O48" s="7"/>
      <c r="P48" s="7"/>
      <c r="Q48" s="7"/>
      <c r="R48" s="7"/>
      <c r="S48" s="7"/>
      <c r="T48" s="7"/>
      <c r="U48" s="7"/>
      <c r="V48" s="7"/>
      <c r="W48" s="7"/>
      <c r="X48" s="7"/>
      <c r="Y48" s="7"/>
      <c r="Z48" s="7"/>
      <c r="AA48" s="7"/>
      <c r="AB48" s="7"/>
      <c r="AC48" s="7"/>
      <c r="AD48" s="7"/>
      <c r="AE48" s="7"/>
      <c r="AF48" s="7"/>
      <c r="AG48" s="7"/>
      <c r="AH48" s="7"/>
      <c r="AI48" s="7"/>
      <c r="AJ48" s="7"/>
      <c r="AK48" s="7"/>
      <c r="AL48" s="7"/>
      <c r="AN48" s="15"/>
      <c r="AO48" s="16"/>
      <c r="AP48" s="16"/>
      <c r="AQ48" s="16"/>
      <c r="AR48" s="16"/>
      <c r="AS48" s="16"/>
      <c r="AT48" s="16"/>
    </row>
    <row r="49" spans="1:46" x14ac:dyDescent="0.4">
      <c r="A49" s="30">
        <v>38</v>
      </c>
      <c r="B49" s="293"/>
      <c r="C49" s="284"/>
      <c r="D49" s="62" t="s">
        <v>181</v>
      </c>
      <c r="E49" s="33"/>
      <c r="F49" s="34"/>
      <c r="G49" s="35"/>
      <c r="I49" s="7" t="s">
        <v>127</v>
      </c>
      <c r="J49" s="6">
        <f t="shared" si="0"/>
        <v>1</v>
      </c>
      <c r="K49" s="6" t="b">
        <f t="shared" si="10"/>
        <v>1</v>
      </c>
      <c r="L49" s="6">
        <f t="shared" si="3"/>
        <v>1</v>
      </c>
      <c r="M49" s="6"/>
      <c r="N49" s="6"/>
      <c r="O49" s="7"/>
      <c r="P49" s="7"/>
      <c r="Q49" s="7"/>
      <c r="R49" s="7"/>
      <c r="S49" s="7"/>
      <c r="T49" s="7"/>
      <c r="U49" s="7"/>
      <c r="V49" s="7"/>
      <c r="W49" s="7"/>
      <c r="X49" s="7"/>
      <c r="Y49" s="7"/>
      <c r="Z49" s="7"/>
      <c r="AA49" s="7"/>
      <c r="AB49" s="7"/>
      <c r="AC49" s="7"/>
      <c r="AD49" s="7"/>
      <c r="AE49" s="7"/>
      <c r="AF49" s="7"/>
      <c r="AG49" s="7"/>
      <c r="AH49" s="7"/>
      <c r="AI49" s="7"/>
      <c r="AJ49" s="7"/>
      <c r="AK49" s="7"/>
      <c r="AL49" s="7"/>
      <c r="AN49" s="15"/>
      <c r="AO49" s="16"/>
      <c r="AP49" s="16"/>
      <c r="AQ49" s="16"/>
      <c r="AR49" s="16"/>
      <c r="AS49" s="16"/>
      <c r="AT49" s="16"/>
    </row>
    <row r="50" spans="1:46" x14ac:dyDescent="0.4">
      <c r="A50" s="21">
        <v>39</v>
      </c>
      <c r="B50" s="293"/>
      <c r="C50" s="284"/>
      <c r="D50" s="62" t="s">
        <v>182</v>
      </c>
      <c r="E50" s="33"/>
      <c r="F50" s="34"/>
      <c r="G50" s="35"/>
      <c r="I50" s="7" t="s">
        <v>127</v>
      </c>
      <c r="J50" s="6">
        <f t="shared" si="0"/>
        <v>1</v>
      </c>
      <c r="K50" s="6" t="b">
        <f t="shared" si="10"/>
        <v>1</v>
      </c>
      <c r="L50" s="6">
        <f t="shared" si="3"/>
        <v>1</v>
      </c>
      <c r="M50" s="6"/>
      <c r="N50" s="6"/>
      <c r="O50" s="7"/>
      <c r="P50" s="7"/>
      <c r="Q50" s="7"/>
      <c r="R50" s="7"/>
      <c r="S50" s="7"/>
      <c r="T50" s="7"/>
      <c r="U50" s="7"/>
      <c r="V50" s="7"/>
      <c r="W50" s="7"/>
      <c r="X50" s="7"/>
      <c r="Y50" s="7"/>
      <c r="Z50" s="7"/>
      <c r="AA50" s="7"/>
      <c r="AB50" s="7"/>
      <c r="AC50" s="7"/>
      <c r="AD50" s="7"/>
      <c r="AE50" s="7"/>
      <c r="AF50" s="7"/>
      <c r="AG50" s="7"/>
      <c r="AH50" s="7"/>
      <c r="AI50" s="7"/>
      <c r="AJ50" s="7"/>
      <c r="AK50" s="7"/>
      <c r="AL50" s="7"/>
      <c r="AN50" s="15"/>
      <c r="AO50" s="16"/>
      <c r="AP50" s="16"/>
      <c r="AQ50" s="16"/>
      <c r="AR50" s="16"/>
      <c r="AS50" s="16"/>
      <c r="AT50" s="16"/>
    </row>
    <row r="51" spans="1:46" x14ac:dyDescent="0.4">
      <c r="A51" s="21">
        <v>41</v>
      </c>
      <c r="B51" s="293"/>
      <c r="C51" s="284"/>
      <c r="D51" s="62" t="s">
        <v>183</v>
      </c>
      <c r="E51" s="33"/>
      <c r="F51" s="34"/>
      <c r="G51" s="35"/>
      <c r="I51" s="7" t="s">
        <v>127</v>
      </c>
      <c r="J51" s="6">
        <f t="shared" si="0"/>
        <v>1</v>
      </c>
      <c r="K51" s="6" t="b">
        <f t="shared" si="10"/>
        <v>1</v>
      </c>
      <c r="L51" s="6">
        <f t="shared" si="3"/>
        <v>1</v>
      </c>
      <c r="M51" s="6"/>
      <c r="N51" s="6"/>
      <c r="O51" s="7"/>
      <c r="P51" s="7"/>
      <c r="Q51" s="7"/>
      <c r="R51" s="7"/>
      <c r="S51" s="7"/>
      <c r="T51" s="7"/>
      <c r="U51" s="7"/>
      <c r="V51" s="7"/>
      <c r="W51" s="7"/>
      <c r="X51" s="7"/>
      <c r="Y51" s="7"/>
      <c r="Z51" s="7"/>
      <c r="AA51" s="7"/>
      <c r="AB51" s="7"/>
      <c r="AC51" s="7"/>
      <c r="AD51" s="7"/>
      <c r="AE51" s="7"/>
      <c r="AF51" s="7"/>
      <c r="AG51" s="7"/>
      <c r="AH51" s="7"/>
      <c r="AI51" s="7"/>
      <c r="AJ51" s="7"/>
      <c r="AK51" s="7"/>
      <c r="AL51" s="7"/>
      <c r="AN51" s="15"/>
      <c r="AO51" s="16"/>
      <c r="AP51" s="16"/>
      <c r="AQ51" s="16"/>
      <c r="AR51" s="16"/>
      <c r="AS51" s="16"/>
      <c r="AT51" s="16"/>
    </row>
    <row r="52" spans="1:46" x14ac:dyDescent="0.4">
      <c r="A52" s="30">
        <v>42</v>
      </c>
      <c r="B52" s="293"/>
      <c r="C52" s="284"/>
      <c r="D52" s="62" t="s">
        <v>184</v>
      </c>
      <c r="E52" s="33"/>
      <c r="F52" s="34"/>
      <c r="G52" s="35"/>
      <c r="I52" s="7" t="s">
        <v>127</v>
      </c>
      <c r="J52" s="6">
        <f t="shared" si="0"/>
        <v>1</v>
      </c>
      <c r="K52" s="6" t="b">
        <f t="shared" si="10"/>
        <v>1</v>
      </c>
      <c r="L52" s="6">
        <f t="shared" si="3"/>
        <v>1</v>
      </c>
      <c r="M52" s="6"/>
      <c r="N52" s="6"/>
      <c r="O52" s="7"/>
      <c r="P52" s="7"/>
      <c r="Q52" s="7"/>
      <c r="R52" s="7"/>
      <c r="S52" s="7"/>
      <c r="T52" s="7"/>
      <c r="U52" s="7"/>
      <c r="V52" s="7"/>
      <c r="W52" s="7"/>
      <c r="X52" s="7"/>
      <c r="Y52" s="7"/>
      <c r="Z52" s="7"/>
      <c r="AA52" s="7"/>
      <c r="AB52" s="7"/>
      <c r="AC52" s="7"/>
      <c r="AD52" s="7"/>
      <c r="AE52" s="7"/>
      <c r="AF52" s="7"/>
      <c r="AG52" s="7"/>
      <c r="AH52" s="7"/>
      <c r="AI52" s="7"/>
      <c r="AJ52" s="7"/>
      <c r="AK52" s="7"/>
      <c r="AL52" s="7"/>
      <c r="AN52" s="15"/>
      <c r="AO52" s="16"/>
      <c r="AP52" s="16"/>
      <c r="AQ52" s="16"/>
      <c r="AR52" s="16"/>
      <c r="AS52" s="16"/>
      <c r="AT52" s="16"/>
    </row>
    <row r="53" spans="1:46" x14ac:dyDescent="0.4">
      <c r="A53" s="21">
        <v>43</v>
      </c>
      <c r="B53" s="293"/>
      <c r="C53" s="284"/>
      <c r="D53" s="62" t="s">
        <v>185</v>
      </c>
      <c r="E53" s="33"/>
      <c r="F53" s="34"/>
      <c r="G53" s="35"/>
      <c r="I53" s="7" t="s">
        <v>127</v>
      </c>
      <c r="J53" s="6">
        <f t="shared" si="0"/>
        <v>1</v>
      </c>
      <c r="K53" s="6" t="b">
        <f t="shared" si="10"/>
        <v>1</v>
      </c>
      <c r="L53" s="6">
        <f t="shared" si="3"/>
        <v>1</v>
      </c>
      <c r="M53" s="6"/>
      <c r="N53" s="6"/>
      <c r="O53" s="7"/>
      <c r="P53" s="7"/>
      <c r="Q53" s="7"/>
      <c r="R53" s="7"/>
      <c r="S53" s="7"/>
      <c r="T53" s="7"/>
      <c r="U53" s="7"/>
      <c r="V53" s="7"/>
      <c r="W53" s="7"/>
      <c r="X53" s="7"/>
      <c r="Y53" s="7"/>
      <c r="Z53" s="7"/>
      <c r="AA53" s="7"/>
      <c r="AB53" s="7"/>
      <c r="AC53" s="7"/>
      <c r="AD53" s="7"/>
      <c r="AE53" s="7"/>
      <c r="AF53" s="7"/>
      <c r="AG53" s="7"/>
      <c r="AH53" s="7"/>
      <c r="AI53" s="7"/>
      <c r="AJ53" s="7"/>
      <c r="AK53" s="7"/>
      <c r="AL53" s="7"/>
      <c r="AN53" s="15"/>
      <c r="AO53" s="16"/>
      <c r="AP53" s="16"/>
      <c r="AQ53" s="16"/>
      <c r="AR53" s="16"/>
      <c r="AS53" s="16"/>
      <c r="AT53" s="16"/>
    </row>
    <row r="54" spans="1:46" x14ac:dyDescent="0.4">
      <c r="A54" s="30">
        <v>44</v>
      </c>
      <c r="B54" s="293"/>
      <c r="C54" s="284"/>
      <c r="D54" s="62" t="s">
        <v>186</v>
      </c>
      <c r="E54" s="33"/>
      <c r="F54" s="34"/>
      <c r="G54" s="35"/>
      <c r="I54" s="7" t="s">
        <v>127</v>
      </c>
      <c r="J54" s="6">
        <f t="shared" si="0"/>
        <v>1</v>
      </c>
      <c r="K54" s="6" t="b">
        <f t="shared" si="10"/>
        <v>1</v>
      </c>
      <c r="L54" s="6">
        <f t="shared" si="3"/>
        <v>1</v>
      </c>
      <c r="M54" s="6"/>
      <c r="N54" s="6"/>
      <c r="O54" s="7"/>
      <c r="P54" s="7"/>
      <c r="Q54" s="7"/>
      <c r="R54" s="7"/>
      <c r="S54" s="7"/>
      <c r="T54" s="7"/>
      <c r="U54" s="7"/>
      <c r="V54" s="7"/>
      <c r="W54" s="7"/>
      <c r="X54" s="7"/>
      <c r="Y54" s="7"/>
      <c r="Z54" s="7"/>
      <c r="AA54" s="7"/>
      <c r="AB54" s="7"/>
      <c r="AC54" s="7"/>
      <c r="AD54" s="7"/>
      <c r="AE54" s="7"/>
      <c r="AF54" s="7"/>
      <c r="AG54" s="7"/>
      <c r="AH54" s="7"/>
      <c r="AI54" s="7"/>
      <c r="AJ54" s="7"/>
      <c r="AK54" s="7"/>
      <c r="AL54" s="7"/>
      <c r="AN54" s="15"/>
      <c r="AO54" s="16"/>
      <c r="AP54" s="16"/>
      <c r="AQ54" s="16"/>
      <c r="AR54" s="16"/>
      <c r="AS54" s="16"/>
      <c r="AT54" s="16"/>
    </row>
    <row r="55" spans="1:46" x14ac:dyDescent="0.4">
      <c r="A55" s="21">
        <v>45</v>
      </c>
      <c r="B55" s="293"/>
      <c r="C55" s="284"/>
      <c r="D55" s="62" t="s">
        <v>1132</v>
      </c>
      <c r="E55" s="33"/>
      <c r="F55" s="34"/>
      <c r="G55" s="35"/>
      <c r="I55" s="7" t="s">
        <v>127</v>
      </c>
      <c r="J55" s="6">
        <f t="shared" si="0"/>
        <v>1</v>
      </c>
      <c r="K55" s="6" t="b">
        <f t="shared" si="10"/>
        <v>1</v>
      </c>
      <c r="L55" s="6">
        <f t="shared" si="3"/>
        <v>1</v>
      </c>
      <c r="M55" s="6"/>
      <c r="N55" s="6"/>
      <c r="O55" s="7"/>
      <c r="P55" s="7"/>
      <c r="Q55" s="7"/>
      <c r="R55" s="7"/>
      <c r="S55" s="7"/>
      <c r="T55" s="7"/>
      <c r="U55" s="7"/>
      <c r="V55" s="7"/>
      <c r="W55" s="7"/>
      <c r="X55" s="7"/>
      <c r="Y55" s="7"/>
      <c r="Z55" s="7"/>
      <c r="AA55" s="7"/>
      <c r="AB55" s="7"/>
      <c r="AC55" s="7"/>
      <c r="AD55" s="7"/>
      <c r="AE55" s="7"/>
      <c r="AF55" s="7"/>
      <c r="AG55" s="7"/>
      <c r="AH55" s="7"/>
      <c r="AI55" s="7"/>
      <c r="AJ55" s="7"/>
      <c r="AK55" s="7"/>
      <c r="AL55" s="7"/>
      <c r="AN55" s="15"/>
      <c r="AO55" s="16"/>
      <c r="AP55" s="16"/>
      <c r="AQ55" s="16"/>
      <c r="AR55" s="16"/>
      <c r="AS55" s="16"/>
      <c r="AT55" s="16"/>
    </row>
    <row r="56" spans="1:46" x14ac:dyDescent="0.4">
      <c r="A56" s="30">
        <v>46</v>
      </c>
      <c r="B56" s="293"/>
      <c r="C56" s="284"/>
      <c r="D56" s="62" t="s">
        <v>187</v>
      </c>
      <c r="E56" s="33"/>
      <c r="F56" s="34"/>
      <c r="G56" s="35"/>
      <c r="I56" s="7" t="s">
        <v>127</v>
      </c>
      <c r="J56" s="6">
        <f t="shared" si="0"/>
        <v>1</v>
      </c>
      <c r="K56" s="6" t="b">
        <f t="shared" si="10"/>
        <v>1</v>
      </c>
      <c r="L56" s="6">
        <f t="shared" si="3"/>
        <v>1</v>
      </c>
      <c r="M56" s="6"/>
      <c r="N56" s="6"/>
      <c r="O56" s="7"/>
      <c r="P56" s="7"/>
      <c r="Q56" s="7"/>
      <c r="R56" s="7"/>
      <c r="S56" s="7"/>
      <c r="T56" s="7"/>
      <c r="U56" s="7"/>
      <c r="V56" s="7"/>
      <c r="W56" s="7"/>
      <c r="X56" s="7"/>
      <c r="Y56" s="7"/>
      <c r="Z56" s="7"/>
      <c r="AA56" s="7"/>
      <c r="AB56" s="7"/>
      <c r="AC56" s="7"/>
      <c r="AD56" s="7"/>
      <c r="AE56" s="7"/>
      <c r="AF56" s="7"/>
      <c r="AG56" s="7"/>
      <c r="AH56" s="7"/>
      <c r="AI56" s="7"/>
      <c r="AJ56" s="7"/>
      <c r="AK56" s="7"/>
      <c r="AL56" s="7"/>
      <c r="AN56" s="15"/>
      <c r="AO56" s="16"/>
      <c r="AP56" s="16"/>
      <c r="AQ56" s="16"/>
      <c r="AR56" s="16"/>
      <c r="AS56" s="16"/>
      <c r="AT56" s="16"/>
    </row>
    <row r="57" spans="1:46" x14ac:dyDescent="0.4">
      <c r="A57" s="21">
        <v>47</v>
      </c>
      <c r="B57" s="293"/>
      <c r="C57" s="284"/>
      <c r="D57" s="62" t="s">
        <v>1133</v>
      </c>
      <c r="E57" s="33"/>
      <c r="F57" s="34"/>
      <c r="G57" s="35"/>
      <c r="I57" s="7" t="s">
        <v>127</v>
      </c>
      <c r="J57" s="6">
        <f t="shared" si="0"/>
        <v>1</v>
      </c>
      <c r="K57" s="6" t="b">
        <f t="shared" si="10"/>
        <v>1</v>
      </c>
      <c r="L57" s="6">
        <f t="shared" si="3"/>
        <v>1</v>
      </c>
      <c r="M57" s="6"/>
      <c r="N57" s="6"/>
      <c r="O57" s="7"/>
      <c r="P57" s="7"/>
      <c r="Q57" s="7"/>
      <c r="R57" s="7"/>
      <c r="S57" s="7"/>
      <c r="T57" s="7"/>
      <c r="U57" s="7"/>
      <c r="V57" s="7"/>
      <c r="W57" s="7"/>
      <c r="X57" s="7"/>
      <c r="Y57" s="7"/>
      <c r="Z57" s="7"/>
      <c r="AA57" s="7"/>
      <c r="AB57" s="7"/>
      <c r="AC57" s="7"/>
      <c r="AD57" s="7"/>
      <c r="AE57" s="7"/>
      <c r="AF57" s="7"/>
      <c r="AG57" s="7"/>
      <c r="AH57" s="7"/>
      <c r="AI57" s="7"/>
      <c r="AJ57" s="7"/>
      <c r="AK57" s="7"/>
      <c r="AL57" s="7"/>
      <c r="AN57" s="15"/>
      <c r="AO57" s="16"/>
      <c r="AP57" s="16"/>
      <c r="AQ57" s="16"/>
      <c r="AR57" s="16"/>
      <c r="AS57" s="16"/>
      <c r="AT57" s="16"/>
    </row>
    <row r="58" spans="1:46" x14ac:dyDescent="0.4">
      <c r="A58" s="30">
        <v>50</v>
      </c>
      <c r="B58" s="293"/>
      <c r="C58" s="284"/>
      <c r="D58" s="62" t="s">
        <v>188</v>
      </c>
      <c r="E58" s="33"/>
      <c r="F58" s="34"/>
      <c r="G58" s="35"/>
      <c r="I58" s="7" t="s">
        <v>127</v>
      </c>
      <c r="J58" s="6">
        <f t="shared" si="0"/>
        <v>1</v>
      </c>
      <c r="K58" s="6" t="b">
        <f t="shared" si="10"/>
        <v>1</v>
      </c>
      <c r="L58" s="6">
        <f t="shared" si="3"/>
        <v>1</v>
      </c>
      <c r="M58" s="6"/>
      <c r="N58" s="6"/>
      <c r="O58" s="7"/>
      <c r="P58" s="7"/>
      <c r="Q58" s="7"/>
      <c r="R58" s="7"/>
      <c r="S58" s="7"/>
      <c r="T58" s="7"/>
      <c r="U58" s="7"/>
      <c r="V58" s="7"/>
      <c r="W58" s="7"/>
      <c r="X58" s="7"/>
      <c r="Y58" s="7"/>
      <c r="Z58" s="7"/>
      <c r="AA58" s="7"/>
      <c r="AB58" s="7"/>
      <c r="AC58" s="7"/>
      <c r="AD58" s="7"/>
      <c r="AE58" s="7"/>
      <c r="AF58" s="7"/>
      <c r="AG58" s="7"/>
      <c r="AH58" s="7"/>
      <c r="AI58" s="7"/>
      <c r="AJ58" s="7"/>
      <c r="AK58" s="7"/>
      <c r="AL58" s="7"/>
      <c r="AN58" s="15"/>
      <c r="AO58" s="16"/>
      <c r="AP58" s="16"/>
      <c r="AQ58" s="16"/>
      <c r="AR58" s="16"/>
      <c r="AS58" s="16"/>
      <c r="AT58" s="16"/>
    </row>
    <row r="59" spans="1:46" ht="30.9" customHeight="1" x14ac:dyDescent="0.4">
      <c r="A59" s="21">
        <v>51</v>
      </c>
      <c r="B59" s="293"/>
      <c r="C59" s="284"/>
      <c r="D59" s="62" t="s">
        <v>189</v>
      </c>
      <c r="E59" s="33"/>
      <c r="F59" s="34"/>
      <c r="G59" s="35"/>
      <c r="I59" s="7" t="s">
        <v>127</v>
      </c>
      <c r="J59" s="6">
        <f t="shared" si="0"/>
        <v>1</v>
      </c>
      <c r="K59" s="6" t="b">
        <f t="shared" si="10"/>
        <v>1</v>
      </c>
      <c r="L59" s="6">
        <f t="shared" si="3"/>
        <v>1</v>
      </c>
      <c r="M59" s="6"/>
      <c r="N59" s="6"/>
      <c r="O59" s="7"/>
      <c r="P59" s="7"/>
      <c r="Q59" s="7"/>
      <c r="R59" s="7"/>
      <c r="S59" s="7"/>
      <c r="T59" s="7"/>
      <c r="U59" s="7"/>
      <c r="V59" s="7"/>
      <c r="W59" s="7"/>
      <c r="X59" s="7"/>
      <c r="Y59" s="7"/>
      <c r="Z59" s="7"/>
      <c r="AA59" s="7"/>
      <c r="AB59" s="7"/>
      <c r="AC59" s="7"/>
      <c r="AD59" s="7"/>
      <c r="AE59" s="7"/>
      <c r="AF59" s="7"/>
      <c r="AG59" s="7"/>
      <c r="AH59" s="7"/>
      <c r="AI59" s="7"/>
      <c r="AJ59" s="7"/>
      <c r="AK59" s="7"/>
      <c r="AL59" s="7"/>
      <c r="AN59" s="15"/>
      <c r="AO59" s="16"/>
      <c r="AP59" s="16"/>
      <c r="AQ59" s="16"/>
      <c r="AR59" s="16"/>
      <c r="AS59" s="16"/>
      <c r="AT59" s="16"/>
    </row>
    <row r="60" spans="1:46" x14ac:dyDescent="0.4">
      <c r="A60" s="30">
        <v>52</v>
      </c>
      <c r="B60" s="293"/>
      <c r="C60" s="284"/>
      <c r="D60" s="62" t="s">
        <v>190</v>
      </c>
      <c r="E60" s="33"/>
      <c r="F60" s="34"/>
      <c r="G60" s="35"/>
      <c r="I60" s="7" t="s">
        <v>127</v>
      </c>
      <c r="J60" s="6">
        <f t="shared" si="0"/>
        <v>1</v>
      </c>
      <c r="K60" s="6" t="b">
        <f t="shared" si="10"/>
        <v>1</v>
      </c>
      <c r="L60" s="6">
        <f t="shared" si="3"/>
        <v>1</v>
      </c>
      <c r="M60" s="6"/>
      <c r="N60" s="6"/>
      <c r="O60" s="7"/>
      <c r="P60" s="7"/>
      <c r="Q60" s="7"/>
      <c r="R60" s="7"/>
      <c r="S60" s="7"/>
      <c r="T60" s="7"/>
      <c r="U60" s="7"/>
      <c r="V60" s="7"/>
      <c r="W60" s="7"/>
      <c r="X60" s="7"/>
      <c r="Y60" s="7"/>
      <c r="Z60" s="7"/>
      <c r="AA60" s="7"/>
      <c r="AB60" s="7"/>
      <c r="AC60" s="7"/>
      <c r="AD60" s="7"/>
      <c r="AE60" s="7"/>
      <c r="AF60" s="7"/>
      <c r="AG60" s="7"/>
      <c r="AH60" s="7"/>
      <c r="AI60" s="7"/>
      <c r="AJ60" s="7"/>
      <c r="AK60" s="7"/>
      <c r="AL60" s="7"/>
      <c r="AN60" s="15"/>
      <c r="AO60" s="16"/>
      <c r="AP60" s="16"/>
      <c r="AQ60" s="16"/>
      <c r="AR60" s="16"/>
      <c r="AS60" s="16"/>
      <c r="AT60" s="16"/>
    </row>
    <row r="61" spans="1:46" x14ac:dyDescent="0.4">
      <c r="A61" s="21">
        <v>53</v>
      </c>
      <c r="B61" s="293"/>
      <c r="C61" s="284"/>
      <c r="D61" s="62" t="s">
        <v>191</v>
      </c>
      <c r="E61" s="33"/>
      <c r="F61" s="34"/>
      <c r="G61" s="35"/>
      <c r="I61" s="7" t="s">
        <v>127</v>
      </c>
      <c r="J61" s="6">
        <f t="shared" si="0"/>
        <v>1</v>
      </c>
      <c r="K61" s="6" t="b">
        <f t="shared" si="10"/>
        <v>1</v>
      </c>
      <c r="L61" s="6">
        <f t="shared" si="3"/>
        <v>1</v>
      </c>
      <c r="M61" s="6"/>
      <c r="N61" s="6"/>
      <c r="O61" s="7"/>
      <c r="P61" s="7"/>
      <c r="Q61" s="7"/>
      <c r="R61" s="7"/>
      <c r="S61" s="7"/>
      <c r="T61" s="7"/>
      <c r="U61" s="7"/>
      <c r="V61" s="7"/>
      <c r="W61" s="7"/>
      <c r="X61" s="7"/>
      <c r="Y61" s="7"/>
      <c r="Z61" s="7"/>
      <c r="AA61" s="7"/>
      <c r="AB61" s="7"/>
      <c r="AC61" s="7"/>
      <c r="AD61" s="7"/>
      <c r="AE61" s="7"/>
      <c r="AF61" s="7"/>
      <c r="AG61" s="7"/>
      <c r="AH61" s="7"/>
      <c r="AI61" s="7"/>
      <c r="AJ61" s="7"/>
      <c r="AK61" s="7"/>
      <c r="AL61" s="7"/>
      <c r="AN61" s="15"/>
      <c r="AO61" s="16"/>
      <c r="AP61" s="16"/>
      <c r="AQ61" s="16"/>
      <c r="AR61" s="16"/>
      <c r="AS61" s="16"/>
      <c r="AT61" s="16"/>
    </row>
    <row r="62" spans="1:46" x14ac:dyDescent="0.4">
      <c r="A62" s="21">
        <v>113</v>
      </c>
      <c r="B62" s="293"/>
      <c r="C62" s="284"/>
      <c r="D62" s="62" t="s">
        <v>1116</v>
      </c>
      <c r="E62" s="33"/>
      <c r="F62" s="34"/>
      <c r="G62" s="35"/>
      <c r="I62" s="7" t="s">
        <v>127</v>
      </c>
      <c r="J62" s="6">
        <f t="shared" ref="J62" si="11">IF(K62=TRUE,1,0)</f>
        <v>1</v>
      </c>
      <c r="K62" s="6" t="b">
        <f t="shared" si="10"/>
        <v>1</v>
      </c>
      <c r="L62" s="6">
        <f t="shared" si="3"/>
        <v>1</v>
      </c>
      <c r="M62" s="6"/>
      <c r="N62" s="6"/>
      <c r="O62" s="7"/>
      <c r="P62" s="7"/>
      <c r="Q62" s="7"/>
      <c r="R62" s="7"/>
      <c r="S62" s="7"/>
      <c r="T62" s="7"/>
      <c r="U62" s="7"/>
      <c r="V62" s="7"/>
      <c r="W62" s="7"/>
      <c r="X62" s="7"/>
      <c r="Y62" s="7"/>
      <c r="Z62" s="7"/>
      <c r="AA62" s="7"/>
      <c r="AB62" s="7"/>
      <c r="AC62" s="7"/>
      <c r="AD62" s="7"/>
      <c r="AE62" s="7"/>
      <c r="AF62" s="7"/>
      <c r="AG62" s="7"/>
      <c r="AH62" s="7"/>
      <c r="AI62" s="7"/>
      <c r="AJ62" s="7"/>
      <c r="AK62" s="7"/>
      <c r="AL62" s="7"/>
      <c r="AN62" s="15"/>
      <c r="AO62" s="16"/>
      <c r="AP62" s="16"/>
      <c r="AQ62" s="16"/>
      <c r="AR62" s="16"/>
      <c r="AS62" s="16"/>
      <c r="AT62" s="16"/>
    </row>
    <row r="63" spans="1:46" x14ac:dyDescent="0.4">
      <c r="A63" s="30">
        <v>54</v>
      </c>
      <c r="B63" s="293"/>
      <c r="C63" s="284"/>
      <c r="D63" s="62" t="s">
        <v>192</v>
      </c>
      <c r="E63" s="33"/>
      <c r="F63" s="34"/>
      <c r="G63" s="35"/>
      <c r="I63" s="7" t="s">
        <v>127</v>
      </c>
      <c r="J63" s="6">
        <f t="shared" si="0"/>
        <v>1</v>
      </c>
      <c r="K63" s="6" t="b">
        <f t="shared" si="10"/>
        <v>1</v>
      </c>
      <c r="L63" s="6">
        <f t="shared" si="3"/>
        <v>1</v>
      </c>
      <c r="M63" s="6"/>
      <c r="N63" s="6"/>
      <c r="O63" s="7"/>
      <c r="P63" s="7"/>
      <c r="Q63" s="7"/>
      <c r="R63" s="7"/>
      <c r="S63" s="7"/>
      <c r="T63" s="7"/>
      <c r="U63" s="7"/>
      <c r="V63" s="7"/>
      <c r="W63" s="7"/>
      <c r="X63" s="7"/>
      <c r="Y63" s="7"/>
      <c r="Z63" s="7"/>
      <c r="AA63" s="7"/>
      <c r="AB63" s="7"/>
      <c r="AC63" s="7"/>
      <c r="AD63" s="7"/>
      <c r="AE63" s="7"/>
      <c r="AF63" s="7"/>
      <c r="AG63" s="7"/>
      <c r="AH63" s="7"/>
      <c r="AI63" s="7"/>
      <c r="AJ63" s="7"/>
      <c r="AK63" s="7"/>
      <c r="AL63" s="7"/>
      <c r="AN63" s="15"/>
      <c r="AO63" s="16"/>
      <c r="AP63" s="16"/>
      <c r="AQ63" s="16"/>
      <c r="AR63" s="16"/>
      <c r="AS63" s="16"/>
      <c r="AT63" s="16"/>
    </row>
    <row r="64" spans="1:46" x14ac:dyDescent="0.4">
      <c r="A64" s="21">
        <v>55</v>
      </c>
      <c r="B64" s="293"/>
      <c r="C64" s="284"/>
      <c r="D64" s="62" t="s">
        <v>193</v>
      </c>
      <c r="E64" s="33"/>
      <c r="F64" s="34"/>
      <c r="G64" s="35"/>
      <c r="I64" s="7" t="s">
        <v>127</v>
      </c>
      <c r="J64" s="6">
        <f t="shared" si="0"/>
        <v>1</v>
      </c>
      <c r="K64" s="6" t="b">
        <f t="shared" si="10"/>
        <v>1</v>
      </c>
      <c r="L64" s="6">
        <f t="shared" si="3"/>
        <v>1</v>
      </c>
      <c r="M64" s="6"/>
      <c r="N64" s="6"/>
      <c r="O64" s="7"/>
      <c r="P64" s="7"/>
      <c r="Q64" s="7"/>
      <c r="R64" s="7"/>
      <c r="S64" s="7"/>
      <c r="T64" s="7"/>
      <c r="U64" s="7"/>
      <c r="V64" s="7"/>
      <c r="W64" s="7"/>
      <c r="X64" s="7"/>
      <c r="Y64" s="7"/>
      <c r="Z64" s="7"/>
      <c r="AA64" s="7"/>
      <c r="AB64" s="7"/>
      <c r="AC64" s="7"/>
      <c r="AD64" s="7"/>
      <c r="AE64" s="7"/>
      <c r="AF64" s="7"/>
      <c r="AG64" s="7"/>
      <c r="AH64" s="7"/>
      <c r="AI64" s="7"/>
      <c r="AJ64" s="7"/>
      <c r="AK64" s="7"/>
      <c r="AL64" s="7"/>
      <c r="AN64" s="15"/>
      <c r="AO64" s="16"/>
      <c r="AP64" s="16"/>
      <c r="AQ64" s="16"/>
      <c r="AR64" s="16"/>
      <c r="AS64" s="16"/>
      <c r="AT64" s="16"/>
    </row>
    <row r="65" spans="1:46" x14ac:dyDescent="0.4">
      <c r="A65" s="30">
        <v>56</v>
      </c>
      <c r="B65" s="293"/>
      <c r="C65" s="284"/>
      <c r="D65" s="62" t="s">
        <v>194</v>
      </c>
      <c r="E65" s="33"/>
      <c r="F65" s="34"/>
      <c r="G65" s="35"/>
      <c r="I65" s="7" t="s">
        <v>127</v>
      </c>
      <c r="J65" s="6">
        <f t="shared" si="0"/>
        <v>1</v>
      </c>
      <c r="K65" s="6" t="b">
        <f t="shared" si="10"/>
        <v>1</v>
      </c>
      <c r="L65" s="6">
        <f t="shared" si="3"/>
        <v>1</v>
      </c>
      <c r="M65" s="6"/>
      <c r="N65" s="6"/>
      <c r="O65" s="7"/>
      <c r="P65" s="7"/>
      <c r="Q65" s="7"/>
      <c r="R65" s="7"/>
      <c r="S65" s="7"/>
      <c r="T65" s="7"/>
      <c r="U65" s="7"/>
      <c r="V65" s="7"/>
      <c r="W65" s="7"/>
      <c r="X65" s="7"/>
      <c r="Y65" s="7"/>
      <c r="Z65" s="7"/>
      <c r="AA65" s="7"/>
      <c r="AB65" s="7"/>
      <c r="AC65" s="7"/>
      <c r="AD65" s="7"/>
      <c r="AE65" s="7"/>
      <c r="AF65" s="7"/>
      <c r="AG65" s="7"/>
      <c r="AH65" s="7"/>
      <c r="AI65" s="7"/>
      <c r="AJ65" s="7"/>
      <c r="AK65" s="7"/>
      <c r="AL65" s="7"/>
      <c r="AN65" s="15"/>
      <c r="AO65" s="16"/>
      <c r="AP65" s="16"/>
      <c r="AQ65" s="16"/>
      <c r="AR65" s="16"/>
      <c r="AS65" s="16"/>
      <c r="AT65" s="16"/>
    </row>
    <row r="66" spans="1:46" x14ac:dyDescent="0.4">
      <c r="A66" s="21">
        <v>57</v>
      </c>
      <c r="B66" s="293"/>
      <c r="C66" s="284"/>
      <c r="D66" s="62" t="s">
        <v>195</v>
      </c>
      <c r="E66" s="33"/>
      <c r="F66" s="34"/>
      <c r="G66" s="35"/>
      <c r="I66" s="7" t="s">
        <v>127</v>
      </c>
      <c r="J66" s="6">
        <f t="shared" si="0"/>
        <v>1</v>
      </c>
      <c r="K66" s="6" t="b">
        <f t="shared" si="10"/>
        <v>1</v>
      </c>
      <c r="L66" s="6">
        <f t="shared" si="3"/>
        <v>1</v>
      </c>
      <c r="M66" s="6"/>
      <c r="N66" s="6"/>
      <c r="O66" s="7"/>
      <c r="P66" s="7"/>
      <c r="Q66" s="7"/>
      <c r="R66" s="7"/>
      <c r="S66" s="7"/>
      <c r="T66" s="7"/>
      <c r="U66" s="7"/>
      <c r="V66" s="7"/>
      <c r="W66" s="7"/>
      <c r="X66" s="7"/>
      <c r="Y66" s="7"/>
      <c r="Z66" s="7"/>
      <c r="AA66" s="7"/>
      <c r="AB66" s="7"/>
      <c r="AC66" s="7"/>
      <c r="AD66" s="7"/>
      <c r="AE66" s="7"/>
      <c r="AF66" s="7"/>
      <c r="AG66" s="7"/>
      <c r="AH66" s="7"/>
      <c r="AI66" s="7"/>
      <c r="AJ66" s="7"/>
      <c r="AK66" s="7"/>
      <c r="AL66" s="7"/>
      <c r="AN66" s="15"/>
      <c r="AO66" s="16"/>
      <c r="AP66" s="16"/>
      <c r="AQ66" s="16"/>
      <c r="AR66" s="16"/>
      <c r="AS66" s="16"/>
      <c r="AT66" s="16"/>
    </row>
    <row r="67" spans="1:46" x14ac:dyDescent="0.4">
      <c r="A67" s="30">
        <v>58</v>
      </c>
      <c r="B67" s="293"/>
      <c r="C67" s="284"/>
      <c r="D67" s="62" t="s">
        <v>196</v>
      </c>
      <c r="E67" s="33"/>
      <c r="F67" s="34"/>
      <c r="G67" s="35"/>
      <c r="I67" s="7" t="s">
        <v>127</v>
      </c>
      <c r="J67" s="6">
        <f t="shared" si="0"/>
        <v>1</v>
      </c>
      <c r="K67" s="6" t="b">
        <f t="shared" si="10"/>
        <v>1</v>
      </c>
      <c r="L67" s="6">
        <f t="shared" si="3"/>
        <v>1</v>
      </c>
      <c r="M67" s="6"/>
      <c r="N67" s="6"/>
      <c r="O67" s="7"/>
      <c r="P67" s="7"/>
      <c r="Q67" s="7"/>
      <c r="R67" s="7"/>
      <c r="S67" s="7"/>
      <c r="T67" s="7"/>
      <c r="U67" s="7"/>
      <c r="V67" s="7"/>
      <c r="W67" s="7"/>
      <c r="X67" s="7"/>
      <c r="Y67" s="7"/>
      <c r="Z67" s="7"/>
      <c r="AA67" s="7"/>
      <c r="AB67" s="7"/>
      <c r="AC67" s="7"/>
      <c r="AD67" s="7"/>
      <c r="AE67" s="7"/>
      <c r="AF67" s="7"/>
      <c r="AG67" s="7"/>
      <c r="AH67" s="7"/>
      <c r="AI67" s="7"/>
      <c r="AJ67" s="7"/>
      <c r="AK67" s="7"/>
      <c r="AL67" s="7"/>
      <c r="AN67" s="15"/>
      <c r="AO67" s="16"/>
      <c r="AP67" s="16"/>
      <c r="AQ67" s="16"/>
      <c r="AR67" s="16"/>
      <c r="AS67" s="16"/>
      <c r="AT67" s="16"/>
    </row>
    <row r="68" spans="1:46" x14ac:dyDescent="0.4">
      <c r="A68" s="21">
        <v>114</v>
      </c>
      <c r="B68" s="293"/>
      <c r="C68" s="284"/>
      <c r="D68" s="62" t="s">
        <v>1243</v>
      </c>
      <c r="E68" s="33"/>
      <c r="F68" s="34"/>
      <c r="G68" s="35"/>
      <c r="I68" s="7" t="s">
        <v>127</v>
      </c>
      <c r="J68" s="6">
        <f t="shared" si="0"/>
        <v>1</v>
      </c>
      <c r="K68" s="6" t="b">
        <f t="shared" si="10"/>
        <v>1</v>
      </c>
      <c r="L68" s="6">
        <f t="shared" si="3"/>
        <v>1</v>
      </c>
      <c r="M68" s="6"/>
      <c r="N68" s="6"/>
      <c r="O68" s="7"/>
      <c r="P68" s="7"/>
      <c r="Q68" s="7"/>
      <c r="R68" s="7"/>
      <c r="S68" s="7"/>
      <c r="T68" s="7"/>
      <c r="U68" s="7"/>
      <c r="V68" s="7"/>
      <c r="W68" s="7"/>
      <c r="X68" s="7"/>
      <c r="Y68" s="7"/>
      <c r="Z68" s="7"/>
      <c r="AA68" s="7"/>
      <c r="AB68" s="7"/>
      <c r="AC68" s="7"/>
      <c r="AD68" s="7"/>
      <c r="AE68" s="7"/>
      <c r="AF68" s="7"/>
      <c r="AG68" s="7"/>
      <c r="AH68" s="7"/>
      <c r="AI68" s="7"/>
      <c r="AJ68" s="7"/>
      <c r="AK68" s="7"/>
      <c r="AL68" s="7"/>
      <c r="AN68" s="15"/>
      <c r="AO68" s="16"/>
      <c r="AP68" s="16"/>
      <c r="AQ68" s="16"/>
      <c r="AR68" s="16"/>
      <c r="AS68" s="16"/>
      <c r="AT68" s="16"/>
    </row>
    <row r="69" spans="1:46" x14ac:dyDescent="0.4">
      <c r="A69" s="21">
        <v>59</v>
      </c>
      <c r="B69" s="293"/>
      <c r="C69" s="284"/>
      <c r="D69" s="62" t="s">
        <v>197</v>
      </c>
      <c r="E69" s="33"/>
      <c r="F69" s="34"/>
      <c r="G69" s="35"/>
      <c r="I69" s="7" t="s">
        <v>127</v>
      </c>
      <c r="J69" s="6">
        <f t="shared" si="0"/>
        <v>1</v>
      </c>
      <c r="K69" s="6" t="b">
        <f t="shared" si="10"/>
        <v>1</v>
      </c>
      <c r="L69" s="6">
        <f t="shared" si="3"/>
        <v>1</v>
      </c>
      <c r="M69" s="6"/>
      <c r="N69" s="6"/>
      <c r="O69" s="7"/>
      <c r="P69" s="7"/>
      <c r="Q69" s="7"/>
      <c r="R69" s="7"/>
      <c r="S69" s="7"/>
      <c r="T69" s="7"/>
      <c r="U69" s="7"/>
      <c r="V69" s="7"/>
      <c r="W69" s="7"/>
      <c r="X69" s="7"/>
      <c r="Y69" s="7"/>
      <c r="Z69" s="7"/>
      <c r="AA69" s="7"/>
      <c r="AB69" s="7"/>
      <c r="AC69" s="7"/>
      <c r="AD69" s="7"/>
      <c r="AE69" s="7"/>
      <c r="AF69" s="7"/>
      <c r="AG69" s="7"/>
      <c r="AH69" s="7"/>
      <c r="AI69" s="7"/>
      <c r="AJ69" s="7"/>
      <c r="AK69" s="7"/>
      <c r="AL69" s="7"/>
      <c r="AN69" s="15"/>
      <c r="AO69" s="16"/>
      <c r="AP69" s="16"/>
      <c r="AQ69" s="16"/>
      <c r="AR69" s="16"/>
      <c r="AS69" s="16"/>
      <c r="AT69" s="16"/>
    </row>
    <row r="70" spans="1:46" x14ac:dyDescent="0.4">
      <c r="A70" s="30">
        <v>60</v>
      </c>
      <c r="B70" s="293"/>
      <c r="C70" s="284"/>
      <c r="D70" s="62" t="s">
        <v>1117</v>
      </c>
      <c r="E70" s="33"/>
      <c r="F70" s="34"/>
      <c r="G70" s="35"/>
      <c r="I70" s="7" t="s">
        <v>127</v>
      </c>
      <c r="J70" s="6">
        <f t="shared" si="0"/>
        <v>1</v>
      </c>
      <c r="K70" s="6" t="b">
        <f t="shared" si="10"/>
        <v>1</v>
      </c>
      <c r="L70" s="6">
        <f t="shared" si="3"/>
        <v>1</v>
      </c>
      <c r="M70" s="6"/>
      <c r="N70" s="6"/>
      <c r="O70" s="7"/>
      <c r="P70" s="7"/>
      <c r="Q70" s="7"/>
      <c r="R70" s="7"/>
      <c r="S70" s="7"/>
      <c r="T70" s="7"/>
      <c r="U70" s="7"/>
      <c r="V70" s="7"/>
      <c r="W70" s="7"/>
      <c r="X70" s="7"/>
      <c r="Y70" s="7"/>
      <c r="Z70" s="7"/>
      <c r="AA70" s="7"/>
      <c r="AB70" s="7"/>
      <c r="AC70" s="7"/>
      <c r="AD70" s="7"/>
      <c r="AE70" s="7"/>
      <c r="AF70" s="7"/>
      <c r="AG70" s="7"/>
      <c r="AH70" s="7"/>
      <c r="AI70" s="7"/>
      <c r="AJ70" s="7"/>
      <c r="AK70" s="7"/>
      <c r="AL70" s="7"/>
      <c r="AN70" s="15"/>
      <c r="AO70" s="16"/>
      <c r="AP70" s="16"/>
      <c r="AQ70" s="16"/>
      <c r="AR70" s="16"/>
      <c r="AS70" s="16"/>
      <c r="AT70" s="16"/>
    </row>
    <row r="71" spans="1:46" x14ac:dyDescent="0.4">
      <c r="A71" s="30">
        <v>115</v>
      </c>
      <c r="B71" s="293"/>
      <c r="C71" s="284"/>
      <c r="D71" s="62" t="s">
        <v>1118</v>
      </c>
      <c r="E71" s="33"/>
      <c r="F71" s="34"/>
      <c r="G71" s="35"/>
      <c r="I71" s="7" t="s">
        <v>127</v>
      </c>
      <c r="J71" s="6">
        <f t="shared" ref="J71" si="12">IF(K71=TRUE,1,0)</f>
        <v>1</v>
      </c>
      <c r="K71" s="6" t="b">
        <f t="shared" si="10"/>
        <v>1</v>
      </c>
      <c r="L71" s="6">
        <f t="shared" si="3"/>
        <v>1</v>
      </c>
      <c r="M71" s="6"/>
      <c r="N71" s="6"/>
      <c r="O71" s="7"/>
      <c r="P71" s="7"/>
      <c r="Q71" s="7"/>
      <c r="R71" s="7"/>
      <c r="S71" s="7"/>
      <c r="T71" s="7"/>
      <c r="U71" s="7"/>
      <c r="V71" s="7"/>
      <c r="W71" s="7"/>
      <c r="X71" s="7"/>
      <c r="Y71" s="7"/>
      <c r="Z71" s="7"/>
      <c r="AA71" s="7"/>
      <c r="AB71" s="7"/>
      <c r="AC71" s="7"/>
      <c r="AD71" s="7"/>
      <c r="AE71" s="7"/>
      <c r="AF71" s="7"/>
      <c r="AG71" s="7"/>
      <c r="AH71" s="7"/>
      <c r="AI71" s="7"/>
      <c r="AJ71" s="7"/>
      <c r="AK71" s="7"/>
      <c r="AL71" s="7"/>
      <c r="AN71" s="15"/>
      <c r="AO71" s="16"/>
      <c r="AP71" s="16"/>
      <c r="AQ71" s="16"/>
      <c r="AR71" s="16"/>
      <c r="AS71" s="16"/>
      <c r="AT71" s="16"/>
    </row>
    <row r="72" spans="1:46" x14ac:dyDescent="0.4">
      <c r="A72" s="30">
        <v>116</v>
      </c>
      <c r="B72" s="293"/>
      <c r="C72" s="284"/>
      <c r="D72" s="62" t="s">
        <v>1119</v>
      </c>
      <c r="E72" s="33"/>
      <c r="F72" s="34"/>
      <c r="G72" s="35"/>
      <c r="I72" s="7" t="s">
        <v>127</v>
      </c>
      <c r="J72" s="6">
        <f t="shared" ref="J72" si="13">IF(K72=TRUE,1,0)</f>
        <v>1</v>
      </c>
      <c r="K72" s="6" t="b">
        <f t="shared" si="10"/>
        <v>1</v>
      </c>
      <c r="L72" s="6">
        <f t="shared" si="3"/>
        <v>1</v>
      </c>
      <c r="M72" s="6"/>
      <c r="N72" s="6"/>
      <c r="O72" s="7"/>
      <c r="P72" s="7"/>
      <c r="Q72" s="7"/>
      <c r="R72" s="7"/>
      <c r="S72" s="7"/>
      <c r="T72" s="7"/>
      <c r="U72" s="7"/>
      <c r="V72" s="7"/>
      <c r="W72" s="7"/>
      <c r="X72" s="7"/>
      <c r="Y72" s="7"/>
      <c r="Z72" s="7"/>
      <c r="AA72" s="7"/>
      <c r="AB72" s="7"/>
      <c r="AC72" s="7"/>
      <c r="AD72" s="7"/>
      <c r="AE72" s="7"/>
      <c r="AF72" s="7"/>
      <c r="AG72" s="7"/>
      <c r="AH72" s="7"/>
      <c r="AI72" s="7"/>
      <c r="AJ72" s="7"/>
      <c r="AK72" s="7"/>
      <c r="AL72" s="7"/>
      <c r="AN72" s="15"/>
      <c r="AO72" s="16"/>
      <c r="AP72" s="16"/>
      <c r="AQ72" s="16"/>
      <c r="AR72" s="16"/>
      <c r="AS72" s="16"/>
      <c r="AT72" s="16"/>
    </row>
    <row r="73" spans="1:46" x14ac:dyDescent="0.4">
      <c r="A73" s="21">
        <v>61</v>
      </c>
      <c r="B73" s="293"/>
      <c r="C73" s="284"/>
      <c r="D73" s="62" t="s">
        <v>198</v>
      </c>
      <c r="E73" s="33"/>
      <c r="F73" s="34"/>
      <c r="G73" s="35"/>
      <c r="I73" s="7" t="s">
        <v>127</v>
      </c>
      <c r="J73" s="6">
        <f t="shared" si="0"/>
        <v>1</v>
      </c>
      <c r="K73" s="6" t="b">
        <f t="shared" si="10"/>
        <v>1</v>
      </c>
      <c r="L73" s="6">
        <f t="shared" si="3"/>
        <v>1</v>
      </c>
      <c r="M73" s="6"/>
      <c r="N73" s="6"/>
      <c r="O73" s="7"/>
      <c r="P73" s="7"/>
      <c r="Q73" s="7"/>
      <c r="R73" s="7"/>
      <c r="S73" s="7"/>
      <c r="T73" s="7"/>
      <c r="U73" s="7"/>
      <c r="V73" s="7"/>
      <c r="W73" s="7"/>
      <c r="X73" s="7"/>
      <c r="Y73" s="7"/>
      <c r="Z73" s="7"/>
      <c r="AA73" s="7"/>
      <c r="AB73" s="7"/>
      <c r="AC73" s="7"/>
      <c r="AD73" s="7"/>
      <c r="AE73" s="7"/>
      <c r="AF73" s="7"/>
      <c r="AG73" s="7"/>
      <c r="AH73" s="7"/>
      <c r="AI73" s="7"/>
      <c r="AJ73" s="7"/>
      <c r="AK73" s="7"/>
      <c r="AL73" s="7"/>
      <c r="AN73" s="15"/>
      <c r="AO73" s="16"/>
      <c r="AP73" s="16"/>
      <c r="AQ73" s="16"/>
      <c r="AR73" s="16"/>
      <c r="AS73" s="16"/>
      <c r="AT73" s="16"/>
    </row>
    <row r="74" spans="1:46" x14ac:dyDescent="0.4">
      <c r="A74" s="21">
        <v>63</v>
      </c>
      <c r="B74" s="293"/>
      <c r="C74" s="284"/>
      <c r="D74" s="62" t="s">
        <v>199</v>
      </c>
      <c r="E74" s="33"/>
      <c r="F74" s="34"/>
      <c r="G74" s="35"/>
      <c r="I74" s="7" t="s">
        <v>127</v>
      </c>
      <c r="J74" s="6">
        <f t="shared" si="0"/>
        <v>1</v>
      </c>
      <c r="K74" s="6" t="b">
        <f t="shared" si="10"/>
        <v>1</v>
      </c>
      <c r="L74" s="6">
        <f t="shared" si="3"/>
        <v>1</v>
      </c>
      <c r="M74" s="6"/>
      <c r="N74" s="6"/>
      <c r="O74" s="7"/>
      <c r="P74" s="7"/>
      <c r="Q74" s="7"/>
      <c r="R74" s="7"/>
      <c r="S74" s="7"/>
      <c r="T74" s="7"/>
      <c r="U74" s="7"/>
      <c r="V74" s="7"/>
      <c r="W74" s="7"/>
      <c r="X74" s="7"/>
      <c r="Y74" s="7"/>
      <c r="Z74" s="7"/>
      <c r="AA74" s="7"/>
      <c r="AB74" s="7"/>
      <c r="AC74" s="7"/>
      <c r="AD74" s="7"/>
      <c r="AE74" s="7"/>
      <c r="AF74" s="7"/>
      <c r="AG74" s="7"/>
      <c r="AH74" s="7"/>
      <c r="AI74" s="7"/>
      <c r="AJ74" s="7"/>
      <c r="AK74" s="7"/>
      <c r="AL74" s="7"/>
      <c r="AN74" s="15"/>
      <c r="AO74" s="16"/>
      <c r="AP74" s="16"/>
      <c r="AQ74" s="16"/>
      <c r="AR74" s="16"/>
      <c r="AS74" s="16"/>
      <c r="AT74" s="16"/>
    </row>
    <row r="75" spans="1:46" ht="29.15" x14ac:dyDescent="0.4">
      <c r="A75" s="30">
        <v>64</v>
      </c>
      <c r="B75" s="293"/>
      <c r="C75" s="284"/>
      <c r="D75" s="62" t="s">
        <v>200</v>
      </c>
      <c r="E75" s="33"/>
      <c r="F75" s="34"/>
      <c r="G75" s="35"/>
      <c r="I75" s="7" t="s">
        <v>127</v>
      </c>
      <c r="J75" s="6">
        <f t="shared" si="0"/>
        <v>1</v>
      </c>
      <c r="K75" s="6" t="b">
        <f t="shared" si="10"/>
        <v>1</v>
      </c>
      <c r="L75" s="6">
        <f t="shared" si="3"/>
        <v>1</v>
      </c>
      <c r="M75" s="6"/>
      <c r="N75" s="6"/>
      <c r="O75" s="7"/>
      <c r="P75" s="7"/>
      <c r="Q75" s="7"/>
      <c r="R75" s="7"/>
      <c r="S75" s="7"/>
      <c r="T75" s="7"/>
      <c r="U75" s="7"/>
      <c r="V75" s="7"/>
      <c r="W75" s="7"/>
      <c r="X75" s="7"/>
      <c r="Y75" s="7"/>
      <c r="Z75" s="7"/>
      <c r="AA75" s="7"/>
      <c r="AB75" s="7"/>
      <c r="AC75" s="7"/>
      <c r="AD75" s="7"/>
      <c r="AE75" s="7"/>
      <c r="AF75" s="7"/>
      <c r="AG75" s="7"/>
      <c r="AH75" s="7"/>
      <c r="AI75" s="7"/>
      <c r="AJ75" s="7"/>
      <c r="AK75" s="7"/>
      <c r="AL75" s="7"/>
      <c r="AN75" s="15"/>
      <c r="AO75" s="16"/>
      <c r="AP75" s="16"/>
      <c r="AQ75" s="16"/>
      <c r="AR75" s="16"/>
      <c r="AS75" s="16"/>
      <c r="AT75" s="16"/>
    </row>
    <row r="76" spans="1:46" x14ac:dyDescent="0.4">
      <c r="A76" s="21">
        <v>65</v>
      </c>
      <c r="B76" s="293"/>
      <c r="C76" s="284"/>
      <c r="D76" s="62" t="s">
        <v>1134</v>
      </c>
      <c r="E76" s="33"/>
      <c r="F76" s="34"/>
      <c r="G76" s="35"/>
      <c r="I76" s="7" t="s">
        <v>127</v>
      </c>
      <c r="J76" s="6">
        <f t="shared" si="0"/>
        <v>1</v>
      </c>
      <c r="K76" s="6" t="b">
        <f t="shared" si="10"/>
        <v>1</v>
      </c>
      <c r="L76" s="6">
        <f t="shared" si="3"/>
        <v>1</v>
      </c>
      <c r="M76" s="6"/>
      <c r="N76" s="6"/>
      <c r="O76" s="7"/>
      <c r="P76" s="7"/>
      <c r="Q76" s="7"/>
      <c r="R76" s="7"/>
      <c r="S76" s="7"/>
      <c r="T76" s="7"/>
      <c r="U76" s="7"/>
      <c r="V76" s="7"/>
      <c r="W76" s="7"/>
      <c r="X76" s="7"/>
      <c r="Y76" s="7"/>
      <c r="Z76" s="7"/>
      <c r="AA76" s="7"/>
      <c r="AB76" s="7"/>
      <c r="AC76" s="7"/>
      <c r="AD76" s="7"/>
      <c r="AE76" s="7"/>
      <c r="AF76" s="7"/>
      <c r="AG76" s="7"/>
      <c r="AH76" s="7"/>
      <c r="AI76" s="7"/>
      <c r="AJ76" s="7"/>
      <c r="AK76" s="7"/>
      <c r="AL76" s="7"/>
      <c r="AN76" s="15"/>
      <c r="AO76" s="16"/>
      <c r="AP76" s="16"/>
      <c r="AQ76" s="16"/>
      <c r="AR76" s="16"/>
      <c r="AS76" s="16"/>
      <c r="AT76" s="16"/>
    </row>
    <row r="77" spans="1:46" x14ac:dyDescent="0.4">
      <c r="A77" s="30">
        <v>66</v>
      </c>
      <c r="B77" s="293"/>
      <c r="C77" s="284"/>
      <c r="D77" s="62" t="s">
        <v>201</v>
      </c>
      <c r="E77" s="33"/>
      <c r="F77" s="34"/>
      <c r="G77" s="35"/>
      <c r="I77" s="7" t="s">
        <v>127</v>
      </c>
      <c r="J77" s="6">
        <f t="shared" ref="J77:J92" si="14">IF(K77=TRUE,1,0)</f>
        <v>1</v>
      </c>
      <c r="K77" s="6" t="b">
        <f t="shared" si="10"/>
        <v>1</v>
      </c>
      <c r="L77" s="6">
        <f t="shared" si="3"/>
        <v>1</v>
      </c>
      <c r="M77" s="6"/>
      <c r="N77" s="6"/>
      <c r="O77" s="7"/>
      <c r="P77" s="7"/>
      <c r="Q77" s="7"/>
      <c r="R77" s="7"/>
      <c r="S77" s="7"/>
      <c r="T77" s="7"/>
      <c r="U77" s="7"/>
      <c r="V77" s="7"/>
      <c r="W77" s="7"/>
      <c r="X77" s="7"/>
      <c r="Y77" s="7"/>
      <c r="Z77" s="7"/>
      <c r="AA77" s="7"/>
      <c r="AB77" s="7"/>
      <c r="AC77" s="7"/>
      <c r="AD77" s="7"/>
      <c r="AE77" s="7"/>
      <c r="AF77" s="7"/>
      <c r="AG77" s="7"/>
      <c r="AH77" s="7"/>
      <c r="AI77" s="7"/>
      <c r="AJ77" s="7"/>
      <c r="AK77" s="7"/>
      <c r="AL77" s="7"/>
      <c r="AN77" s="15"/>
      <c r="AO77" s="16"/>
      <c r="AP77" s="16"/>
      <c r="AQ77" s="16"/>
      <c r="AR77" s="16"/>
      <c r="AS77" s="16"/>
      <c r="AT77" s="16"/>
    </row>
    <row r="78" spans="1:46" x14ac:dyDescent="0.4">
      <c r="A78" s="21">
        <v>67</v>
      </c>
      <c r="B78" s="293"/>
      <c r="C78" s="284"/>
      <c r="D78" s="62" t="s">
        <v>1120</v>
      </c>
      <c r="E78" s="33"/>
      <c r="F78" s="34"/>
      <c r="G78" s="35"/>
      <c r="I78" s="7" t="s">
        <v>127</v>
      </c>
      <c r="J78" s="6">
        <f t="shared" si="14"/>
        <v>1</v>
      </c>
      <c r="K78" s="6" t="b">
        <f t="shared" si="10"/>
        <v>1</v>
      </c>
      <c r="L78" s="6">
        <f t="shared" si="3"/>
        <v>1</v>
      </c>
      <c r="M78" s="6"/>
      <c r="N78" s="6"/>
      <c r="O78" s="7"/>
      <c r="P78" s="7"/>
      <c r="Q78" s="7"/>
      <c r="R78" s="7"/>
      <c r="S78" s="7"/>
      <c r="T78" s="7"/>
      <c r="U78" s="7"/>
      <c r="V78" s="7"/>
      <c r="W78" s="7"/>
      <c r="X78" s="7"/>
      <c r="Y78" s="7"/>
      <c r="Z78" s="7"/>
      <c r="AA78" s="7"/>
      <c r="AB78" s="7"/>
      <c r="AC78" s="7"/>
      <c r="AD78" s="7"/>
      <c r="AE78" s="7"/>
      <c r="AF78" s="7"/>
      <c r="AG78" s="7"/>
      <c r="AH78" s="7"/>
      <c r="AI78" s="7"/>
      <c r="AJ78" s="7"/>
      <c r="AK78" s="7"/>
      <c r="AL78" s="7"/>
      <c r="AN78" s="15"/>
      <c r="AO78" s="16"/>
      <c r="AP78" s="16"/>
      <c r="AQ78" s="16"/>
      <c r="AR78" s="16"/>
      <c r="AS78" s="16"/>
      <c r="AT78" s="16"/>
    </row>
    <row r="79" spans="1:46" x14ac:dyDescent="0.4">
      <c r="A79" s="21">
        <v>117</v>
      </c>
      <c r="B79" s="293"/>
      <c r="C79" s="284"/>
      <c r="D79" s="62" t="s">
        <v>1121</v>
      </c>
      <c r="E79" s="33"/>
      <c r="F79" s="34"/>
      <c r="G79" s="35"/>
      <c r="I79" s="7" t="s">
        <v>127</v>
      </c>
      <c r="J79" s="6">
        <f t="shared" ref="J79" si="15">IF(K79=TRUE,1,0)</f>
        <v>1</v>
      </c>
      <c r="K79" s="6" t="b">
        <f t="shared" si="10"/>
        <v>1</v>
      </c>
      <c r="L79" s="6">
        <f t="shared" si="3"/>
        <v>1</v>
      </c>
      <c r="M79" s="6"/>
      <c r="N79" s="6"/>
      <c r="O79" s="7"/>
      <c r="P79" s="7"/>
      <c r="Q79" s="7"/>
      <c r="R79" s="7"/>
      <c r="S79" s="7"/>
      <c r="T79" s="7"/>
      <c r="U79" s="7"/>
      <c r="V79" s="7"/>
      <c r="W79" s="7"/>
      <c r="X79" s="7"/>
      <c r="Y79" s="7"/>
      <c r="Z79" s="7"/>
      <c r="AA79" s="7"/>
      <c r="AB79" s="7"/>
      <c r="AC79" s="7"/>
      <c r="AD79" s="7"/>
      <c r="AE79" s="7"/>
      <c r="AF79" s="7"/>
      <c r="AG79" s="7"/>
      <c r="AH79" s="7"/>
      <c r="AI79" s="7"/>
      <c r="AJ79" s="7"/>
      <c r="AK79" s="7"/>
      <c r="AL79" s="7"/>
      <c r="AN79" s="15"/>
      <c r="AO79" s="16"/>
      <c r="AP79" s="16"/>
      <c r="AQ79" s="16"/>
      <c r="AR79" s="16"/>
      <c r="AS79" s="16"/>
      <c r="AT79" s="16"/>
    </row>
    <row r="80" spans="1:46" x14ac:dyDescent="0.4">
      <c r="A80" s="30">
        <v>68</v>
      </c>
      <c r="B80" s="293"/>
      <c r="C80" s="284"/>
      <c r="D80" s="62" t="s">
        <v>202</v>
      </c>
      <c r="E80" s="33"/>
      <c r="F80" s="34"/>
      <c r="G80" s="35"/>
      <c r="I80" s="7" t="s">
        <v>127</v>
      </c>
      <c r="J80" s="6">
        <f t="shared" si="14"/>
        <v>1</v>
      </c>
      <c r="K80" s="6" t="b">
        <f t="shared" si="10"/>
        <v>1</v>
      </c>
      <c r="L80" s="6">
        <f t="shared" si="3"/>
        <v>1</v>
      </c>
      <c r="M80" s="6"/>
      <c r="N80" s="6"/>
      <c r="O80" s="7"/>
      <c r="P80" s="7"/>
      <c r="Q80" s="7"/>
      <c r="R80" s="7"/>
      <c r="S80" s="7"/>
      <c r="T80" s="7"/>
      <c r="U80" s="7"/>
      <c r="V80" s="7"/>
      <c r="W80" s="7"/>
      <c r="X80" s="7"/>
      <c r="Y80" s="7"/>
      <c r="Z80" s="7"/>
      <c r="AA80" s="7"/>
      <c r="AB80" s="7"/>
      <c r="AC80" s="7"/>
      <c r="AD80" s="7"/>
      <c r="AE80" s="7"/>
      <c r="AF80" s="7"/>
      <c r="AG80" s="7"/>
      <c r="AH80" s="7"/>
      <c r="AI80" s="7"/>
      <c r="AJ80" s="7"/>
      <c r="AK80" s="7"/>
      <c r="AL80" s="7"/>
      <c r="AN80" s="15"/>
      <c r="AO80" s="16"/>
      <c r="AP80" s="16"/>
      <c r="AQ80" s="16"/>
      <c r="AR80" s="16"/>
      <c r="AS80" s="16"/>
      <c r="AT80" s="16"/>
    </row>
    <row r="81" spans="1:46" x14ac:dyDescent="0.4">
      <c r="A81" s="21">
        <v>69</v>
      </c>
      <c r="B81" s="293"/>
      <c r="C81" s="284"/>
      <c r="D81" s="62" t="s">
        <v>203</v>
      </c>
      <c r="E81" s="33"/>
      <c r="F81" s="34"/>
      <c r="G81" s="35"/>
      <c r="I81" s="7" t="s">
        <v>127</v>
      </c>
      <c r="J81" s="6">
        <f t="shared" si="14"/>
        <v>1</v>
      </c>
      <c r="K81" s="6" t="b">
        <f t="shared" si="10"/>
        <v>1</v>
      </c>
      <c r="L81" s="6">
        <f t="shared" si="3"/>
        <v>1</v>
      </c>
      <c r="M81" s="6"/>
      <c r="N81" s="6"/>
      <c r="O81" s="7"/>
      <c r="P81" s="7"/>
      <c r="Q81" s="7"/>
      <c r="R81" s="7"/>
      <c r="S81" s="7"/>
      <c r="T81" s="7"/>
      <c r="U81" s="7"/>
      <c r="V81" s="7"/>
      <c r="W81" s="7"/>
      <c r="X81" s="7"/>
      <c r="Y81" s="7"/>
      <c r="Z81" s="7"/>
      <c r="AA81" s="7"/>
      <c r="AB81" s="7"/>
      <c r="AC81" s="7"/>
      <c r="AD81" s="7"/>
      <c r="AE81" s="7"/>
      <c r="AF81" s="7"/>
      <c r="AG81" s="7"/>
      <c r="AH81" s="7"/>
      <c r="AI81" s="7"/>
      <c r="AJ81" s="7"/>
      <c r="AK81" s="7"/>
      <c r="AL81" s="7"/>
      <c r="AN81" s="15"/>
      <c r="AO81" s="16"/>
      <c r="AP81" s="16"/>
      <c r="AQ81" s="16"/>
      <c r="AR81" s="16"/>
      <c r="AS81" s="16"/>
      <c r="AT81" s="16"/>
    </row>
    <row r="82" spans="1:46" x14ac:dyDescent="0.4">
      <c r="A82" s="30">
        <v>70</v>
      </c>
      <c r="B82" s="293"/>
      <c r="C82" s="284"/>
      <c r="D82" s="62" t="s">
        <v>204</v>
      </c>
      <c r="E82" s="33"/>
      <c r="F82" s="34"/>
      <c r="G82" s="35"/>
      <c r="I82" s="7" t="s">
        <v>127</v>
      </c>
      <c r="J82" s="6">
        <f t="shared" si="14"/>
        <v>1</v>
      </c>
      <c r="K82" s="6" t="b">
        <f t="shared" si="10"/>
        <v>1</v>
      </c>
      <c r="L82" s="6">
        <f t="shared" si="3"/>
        <v>1</v>
      </c>
      <c r="M82" s="6"/>
      <c r="N82" s="6"/>
      <c r="O82" s="7"/>
      <c r="P82" s="7"/>
      <c r="Q82" s="7"/>
      <c r="R82" s="7"/>
      <c r="S82" s="7"/>
      <c r="T82" s="7"/>
      <c r="U82" s="7"/>
      <c r="V82" s="7"/>
      <c r="W82" s="7"/>
      <c r="X82" s="7"/>
      <c r="Y82" s="7"/>
      <c r="Z82" s="7"/>
      <c r="AA82" s="7"/>
      <c r="AB82" s="7"/>
      <c r="AC82" s="7"/>
      <c r="AD82" s="7"/>
      <c r="AE82" s="7"/>
      <c r="AF82" s="7"/>
      <c r="AG82" s="7"/>
      <c r="AH82" s="7"/>
      <c r="AI82" s="7"/>
      <c r="AJ82" s="7"/>
      <c r="AK82" s="7"/>
      <c r="AL82" s="7"/>
      <c r="AN82" s="15"/>
      <c r="AO82" s="16"/>
      <c r="AP82" s="16"/>
      <c r="AQ82" s="16"/>
      <c r="AR82" s="16"/>
      <c r="AS82" s="16"/>
      <c r="AT82" s="16"/>
    </row>
    <row r="83" spans="1:46" x14ac:dyDescent="0.4">
      <c r="A83" s="21">
        <v>71</v>
      </c>
      <c r="B83" s="293"/>
      <c r="C83" s="284"/>
      <c r="D83" s="62" t="s">
        <v>205</v>
      </c>
      <c r="E83" s="33"/>
      <c r="F83" s="34"/>
      <c r="G83" s="35"/>
      <c r="I83" s="7" t="s">
        <v>127</v>
      </c>
      <c r="J83" s="6">
        <f t="shared" si="14"/>
        <v>1</v>
      </c>
      <c r="K83" s="6" t="b">
        <f t="shared" si="10"/>
        <v>1</v>
      </c>
      <c r="L83" s="6">
        <f t="shared" si="3"/>
        <v>1</v>
      </c>
      <c r="M83" s="6"/>
      <c r="N83" s="6"/>
      <c r="O83" s="7"/>
      <c r="P83" s="7"/>
      <c r="Q83" s="7"/>
      <c r="R83" s="7"/>
      <c r="S83" s="7"/>
      <c r="T83" s="7"/>
      <c r="U83" s="7"/>
      <c r="V83" s="7"/>
      <c r="W83" s="7"/>
      <c r="X83" s="7"/>
      <c r="Y83" s="7"/>
      <c r="Z83" s="7"/>
      <c r="AA83" s="7"/>
      <c r="AB83" s="7"/>
      <c r="AC83" s="7"/>
      <c r="AD83" s="7"/>
      <c r="AE83" s="7"/>
      <c r="AF83" s="7"/>
      <c r="AG83" s="7"/>
      <c r="AH83" s="7"/>
      <c r="AI83" s="7"/>
      <c r="AJ83" s="7"/>
      <c r="AK83" s="7"/>
      <c r="AL83" s="7"/>
      <c r="AN83" s="15"/>
      <c r="AO83" s="16"/>
      <c r="AP83" s="16"/>
      <c r="AQ83" s="16"/>
      <c r="AR83" s="16"/>
      <c r="AS83" s="16"/>
      <c r="AT83" s="16"/>
    </row>
    <row r="84" spans="1:46" x14ac:dyDescent="0.4">
      <c r="A84" s="30">
        <v>72</v>
      </c>
      <c r="B84" s="293"/>
      <c r="C84" s="284"/>
      <c r="D84" s="62" t="s">
        <v>1242</v>
      </c>
      <c r="E84" s="33"/>
      <c r="F84" s="34"/>
      <c r="G84" s="35"/>
      <c r="I84" s="7" t="s">
        <v>127</v>
      </c>
      <c r="J84" s="6">
        <f t="shared" si="14"/>
        <v>1</v>
      </c>
      <c r="K84" s="6" t="b">
        <f t="shared" si="10"/>
        <v>1</v>
      </c>
      <c r="L84" s="6">
        <f t="shared" si="3"/>
        <v>1</v>
      </c>
      <c r="M84" s="6"/>
      <c r="N84" s="6"/>
      <c r="O84" s="7"/>
      <c r="P84" s="7"/>
      <c r="Q84" s="7"/>
      <c r="R84" s="7"/>
      <c r="S84" s="7"/>
      <c r="T84" s="7"/>
      <c r="U84" s="7"/>
      <c r="V84" s="7"/>
      <c r="W84" s="7"/>
      <c r="X84" s="7"/>
      <c r="Y84" s="7"/>
      <c r="Z84" s="7"/>
      <c r="AA84" s="7"/>
      <c r="AB84" s="7"/>
      <c r="AC84" s="7"/>
      <c r="AD84" s="7"/>
      <c r="AE84" s="7"/>
      <c r="AF84" s="7"/>
      <c r="AG84" s="7"/>
      <c r="AH84" s="7"/>
      <c r="AI84" s="7"/>
      <c r="AJ84" s="7"/>
      <c r="AK84" s="7"/>
      <c r="AL84" s="7"/>
      <c r="AN84" s="15"/>
      <c r="AO84" s="16"/>
      <c r="AP84" s="16"/>
      <c r="AQ84" s="16"/>
      <c r="AR84" s="16"/>
      <c r="AS84" s="16"/>
      <c r="AT84" s="16"/>
    </row>
    <row r="85" spans="1:46" x14ac:dyDescent="0.4">
      <c r="A85" s="21">
        <v>73</v>
      </c>
      <c r="B85" s="293"/>
      <c r="C85" s="284"/>
      <c r="D85" s="62" t="s">
        <v>206</v>
      </c>
      <c r="E85" s="33"/>
      <c r="F85" s="34"/>
      <c r="G85" s="35"/>
      <c r="I85" s="7" t="s">
        <v>127</v>
      </c>
      <c r="J85" s="6">
        <f t="shared" si="14"/>
        <v>1</v>
      </c>
      <c r="K85" s="6" t="b">
        <f t="shared" si="10"/>
        <v>1</v>
      </c>
      <c r="L85" s="6">
        <f t="shared" ref="L85:L89" si="16">$L$2</f>
        <v>1</v>
      </c>
      <c r="M85" s="6"/>
      <c r="N85" s="6"/>
      <c r="O85" s="7"/>
      <c r="P85" s="7"/>
      <c r="Q85" s="7"/>
      <c r="R85" s="7"/>
      <c r="S85" s="7"/>
      <c r="T85" s="7"/>
      <c r="U85" s="7"/>
      <c r="V85" s="7"/>
      <c r="W85" s="7"/>
      <c r="X85" s="7"/>
      <c r="Y85" s="7"/>
      <c r="Z85" s="7"/>
      <c r="AA85" s="7"/>
      <c r="AB85" s="7"/>
      <c r="AC85" s="7"/>
      <c r="AD85" s="7"/>
      <c r="AE85" s="7"/>
      <c r="AF85" s="7"/>
      <c r="AG85" s="7"/>
      <c r="AH85" s="7"/>
      <c r="AI85" s="7"/>
      <c r="AJ85" s="7"/>
      <c r="AK85" s="7"/>
      <c r="AL85" s="7"/>
      <c r="AN85" s="15"/>
      <c r="AO85" s="16"/>
      <c r="AP85" s="16"/>
      <c r="AQ85" s="16"/>
      <c r="AR85" s="16"/>
      <c r="AS85" s="16"/>
      <c r="AT85" s="16"/>
    </row>
    <row r="86" spans="1:46" x14ac:dyDescent="0.4">
      <c r="A86" s="30">
        <v>74</v>
      </c>
      <c r="B86" s="293"/>
      <c r="C86" s="284"/>
      <c r="D86" s="62" t="s">
        <v>207</v>
      </c>
      <c r="E86" s="33"/>
      <c r="F86" s="34"/>
      <c r="G86" s="35"/>
      <c r="I86" s="7" t="s">
        <v>127</v>
      </c>
      <c r="J86" s="6">
        <f t="shared" si="14"/>
        <v>1</v>
      </c>
      <c r="K86" s="6" t="b">
        <f t="shared" si="10"/>
        <v>1</v>
      </c>
      <c r="L86" s="6">
        <f t="shared" si="16"/>
        <v>1</v>
      </c>
      <c r="M86" s="6"/>
      <c r="N86" s="6"/>
      <c r="O86" s="7"/>
      <c r="P86" s="7"/>
      <c r="Q86" s="7"/>
      <c r="R86" s="7"/>
      <c r="S86" s="7"/>
      <c r="T86" s="7"/>
      <c r="U86" s="7"/>
      <c r="V86" s="7"/>
      <c r="W86" s="7"/>
      <c r="X86" s="7"/>
      <c r="Y86" s="7"/>
      <c r="Z86" s="7"/>
      <c r="AA86" s="7"/>
      <c r="AB86" s="7"/>
      <c r="AC86" s="7"/>
      <c r="AD86" s="7"/>
      <c r="AE86" s="7"/>
      <c r="AF86" s="7"/>
      <c r="AG86" s="7"/>
      <c r="AH86" s="7"/>
      <c r="AI86" s="7"/>
      <c r="AJ86" s="7"/>
      <c r="AK86" s="7"/>
      <c r="AL86" s="7"/>
      <c r="AN86" s="15"/>
      <c r="AO86" s="16"/>
      <c r="AP86" s="16"/>
      <c r="AQ86" s="16"/>
      <c r="AR86" s="16"/>
      <c r="AS86" s="16"/>
      <c r="AT86" s="16"/>
    </row>
    <row r="87" spans="1:46" x14ac:dyDescent="0.4">
      <c r="A87" s="21">
        <v>75</v>
      </c>
      <c r="B87" s="293"/>
      <c r="C87" s="284"/>
      <c r="D87" s="62" t="s">
        <v>208</v>
      </c>
      <c r="E87" s="33"/>
      <c r="F87" s="34"/>
      <c r="G87" s="35"/>
      <c r="I87" s="7" t="s">
        <v>127</v>
      </c>
      <c r="J87" s="6">
        <f t="shared" si="14"/>
        <v>1</v>
      </c>
      <c r="K87" s="6" t="b">
        <f t="shared" si="10"/>
        <v>1</v>
      </c>
      <c r="L87" s="6">
        <f t="shared" si="16"/>
        <v>1</v>
      </c>
      <c r="M87" s="6"/>
      <c r="N87" s="6"/>
      <c r="O87" s="7"/>
      <c r="P87" s="7"/>
      <c r="Q87" s="7"/>
      <c r="R87" s="7"/>
      <c r="S87" s="7"/>
      <c r="T87" s="7"/>
      <c r="U87" s="7"/>
      <c r="V87" s="7"/>
      <c r="W87" s="7"/>
      <c r="X87" s="7"/>
      <c r="Y87" s="7"/>
      <c r="Z87" s="7"/>
      <c r="AA87" s="7"/>
      <c r="AB87" s="7"/>
      <c r="AC87" s="7"/>
      <c r="AD87" s="7"/>
      <c r="AE87" s="7"/>
      <c r="AF87" s="7"/>
      <c r="AG87" s="7"/>
      <c r="AH87" s="7"/>
      <c r="AI87" s="7"/>
      <c r="AJ87" s="7"/>
      <c r="AK87" s="7"/>
      <c r="AL87" s="7"/>
      <c r="AN87" s="15"/>
      <c r="AO87" s="16"/>
      <c r="AP87" s="16"/>
      <c r="AQ87" s="16"/>
      <c r="AR87" s="16"/>
      <c r="AS87" s="16"/>
      <c r="AT87" s="16"/>
    </row>
    <row r="88" spans="1:46" x14ac:dyDescent="0.4">
      <c r="A88" s="21">
        <v>76</v>
      </c>
      <c r="B88" s="294"/>
      <c r="C88" s="284"/>
      <c r="D88" s="63" t="s">
        <v>1135</v>
      </c>
      <c r="E88" s="33"/>
      <c r="F88" s="64"/>
      <c r="G88" s="65"/>
      <c r="I88" s="7" t="s">
        <v>127</v>
      </c>
      <c r="J88" s="6">
        <f t="shared" ref="J88" si="17">IF(K88=TRUE,1,0)</f>
        <v>1</v>
      </c>
      <c r="K88" s="6" t="b">
        <f t="shared" si="10"/>
        <v>1</v>
      </c>
      <c r="L88" s="6">
        <f t="shared" si="16"/>
        <v>1</v>
      </c>
      <c r="M88" s="6"/>
      <c r="N88" s="6"/>
      <c r="O88" s="7"/>
      <c r="P88" s="7"/>
      <c r="Q88" s="7"/>
      <c r="R88" s="7"/>
      <c r="S88" s="7"/>
      <c r="T88" s="7"/>
      <c r="U88" s="7"/>
      <c r="V88" s="7"/>
      <c r="W88" s="7"/>
      <c r="X88" s="7"/>
      <c r="Y88" s="7"/>
      <c r="Z88" s="7"/>
      <c r="AA88" s="7"/>
      <c r="AB88" s="7"/>
      <c r="AC88" s="7"/>
      <c r="AD88" s="7"/>
      <c r="AE88" s="7"/>
      <c r="AF88" s="7"/>
      <c r="AG88" s="7"/>
      <c r="AH88" s="7"/>
      <c r="AI88" s="7"/>
      <c r="AJ88" s="7"/>
      <c r="AK88" s="7"/>
      <c r="AL88" s="7"/>
      <c r="AN88" s="15"/>
      <c r="AO88" s="16"/>
      <c r="AP88" s="16"/>
      <c r="AQ88" s="16"/>
      <c r="AR88" s="16"/>
      <c r="AS88" s="16"/>
      <c r="AT88" s="16"/>
    </row>
    <row r="89" spans="1:46" ht="18" customHeight="1" thickBot="1" x14ac:dyDescent="0.45">
      <c r="A89" s="30">
        <v>111</v>
      </c>
      <c r="B89" s="295"/>
      <c r="C89" s="284"/>
      <c r="D89" s="63" t="s">
        <v>87</v>
      </c>
      <c r="E89" s="33"/>
      <c r="F89" s="228" t="s">
        <v>146</v>
      </c>
      <c r="G89" s="65"/>
      <c r="I89" s="7" t="s">
        <v>127</v>
      </c>
      <c r="J89" s="6">
        <f t="shared" si="14"/>
        <v>1</v>
      </c>
      <c r="K89" s="6" t="b">
        <f t="shared" si="10"/>
        <v>1</v>
      </c>
      <c r="L89" s="6">
        <f t="shared" si="16"/>
        <v>1</v>
      </c>
      <c r="M89" s="6"/>
      <c r="N89" s="6"/>
      <c r="O89" s="7"/>
      <c r="P89" s="7"/>
      <c r="Q89" s="7"/>
      <c r="R89" s="7"/>
      <c r="S89" s="7"/>
      <c r="T89" s="7"/>
      <c r="U89" s="7"/>
      <c r="V89" s="7"/>
      <c r="W89" s="7"/>
      <c r="X89" s="7"/>
      <c r="Y89" s="7"/>
      <c r="Z89" s="7"/>
      <c r="AA89" s="7"/>
      <c r="AB89" s="7"/>
      <c r="AC89" s="7"/>
      <c r="AD89" s="7"/>
      <c r="AE89" s="7"/>
      <c r="AF89" s="7"/>
      <c r="AG89" s="7"/>
      <c r="AH89" s="7"/>
      <c r="AI89" s="7"/>
      <c r="AJ89" s="7"/>
      <c r="AK89" s="7"/>
      <c r="AL89" s="7"/>
      <c r="AN89" s="15"/>
      <c r="AO89" s="16"/>
      <c r="AP89" s="16"/>
      <c r="AQ89" s="16"/>
      <c r="AR89" s="16"/>
      <c r="AS89" s="16"/>
      <c r="AT89" s="16"/>
    </row>
    <row r="90" spans="1:46" ht="29.15" x14ac:dyDescent="0.4">
      <c r="A90" s="21">
        <v>77</v>
      </c>
      <c r="B90" s="280" t="s">
        <v>209</v>
      </c>
      <c r="C90" s="283" t="s">
        <v>210</v>
      </c>
      <c r="D90" s="66" t="s">
        <v>136</v>
      </c>
      <c r="E90" s="52"/>
      <c r="F90" s="44" t="s">
        <v>1245</v>
      </c>
      <c r="G90" s="50"/>
      <c r="I90" s="7" t="s">
        <v>211</v>
      </c>
      <c r="J90" s="6">
        <f t="shared" si="14"/>
        <v>1</v>
      </c>
      <c r="K90" s="6" t="b">
        <f>OR(M90,N90)</f>
        <v>1</v>
      </c>
      <c r="L90" s="6"/>
      <c r="M90" s="6">
        <f t="shared" ref="M90:M116" si="18">$M$2</f>
        <v>1</v>
      </c>
      <c r="N90" s="6">
        <f>$N$2</f>
        <v>1</v>
      </c>
      <c r="O90" s="7"/>
      <c r="P90" s="7"/>
      <c r="Q90" s="7"/>
      <c r="R90" s="7"/>
      <c r="S90" s="7"/>
      <c r="T90" s="7"/>
      <c r="U90" s="7"/>
      <c r="V90" s="7"/>
      <c r="W90" s="7"/>
      <c r="X90" s="7"/>
      <c r="Y90" s="7"/>
      <c r="Z90" s="7"/>
      <c r="AA90" s="7"/>
      <c r="AB90" s="7"/>
      <c r="AC90" s="7"/>
      <c r="AD90" s="7"/>
      <c r="AE90" s="7"/>
      <c r="AF90" s="7"/>
      <c r="AG90" s="7"/>
      <c r="AH90" s="7"/>
      <c r="AI90" s="7"/>
      <c r="AJ90" s="7"/>
      <c r="AK90" s="7"/>
      <c r="AL90" s="7"/>
      <c r="AN90" s="15"/>
      <c r="AO90" s="16"/>
      <c r="AP90" s="16"/>
      <c r="AQ90" s="16"/>
      <c r="AR90" s="16"/>
      <c r="AS90" s="16"/>
      <c r="AT90" s="16"/>
    </row>
    <row r="91" spans="1:46" x14ac:dyDescent="0.4">
      <c r="A91" s="30">
        <v>94</v>
      </c>
      <c r="B91" s="281"/>
      <c r="C91" s="284"/>
      <c r="D91" s="243" t="s">
        <v>1122</v>
      </c>
      <c r="E91" s="33"/>
      <c r="F91" s="34"/>
      <c r="G91" s="35"/>
      <c r="I91" s="7" t="s">
        <v>211</v>
      </c>
      <c r="J91" s="6">
        <f t="shared" si="14"/>
        <v>1</v>
      </c>
      <c r="K91" s="6" t="b">
        <f t="shared" ref="K91:K92" si="19">OR(M91,N91)</f>
        <v>1</v>
      </c>
      <c r="L91" s="6"/>
      <c r="M91" s="6">
        <f t="shared" si="18"/>
        <v>1</v>
      </c>
      <c r="N91" s="6">
        <f t="shared" ref="N91:N116" si="20">$N$2</f>
        <v>1</v>
      </c>
      <c r="O91" s="7"/>
      <c r="P91" s="7"/>
      <c r="Q91" s="7"/>
      <c r="R91" s="7"/>
      <c r="S91" s="7"/>
      <c r="T91" s="7"/>
      <c r="U91" s="7"/>
      <c r="V91" s="7"/>
      <c r="W91" s="7"/>
      <c r="X91" s="7"/>
      <c r="Y91" s="7"/>
      <c r="Z91" s="7"/>
      <c r="AA91" s="7"/>
      <c r="AB91" s="7"/>
      <c r="AC91" s="7"/>
      <c r="AD91" s="7"/>
      <c r="AE91" s="7"/>
      <c r="AF91" s="7"/>
      <c r="AG91" s="7"/>
      <c r="AH91" s="7"/>
      <c r="AI91" s="7"/>
      <c r="AJ91" s="7"/>
      <c r="AK91" s="7"/>
      <c r="AL91" s="7"/>
      <c r="AN91" s="15"/>
      <c r="AO91" s="16"/>
      <c r="AP91" s="16"/>
      <c r="AQ91" s="16"/>
      <c r="AR91" s="16"/>
      <c r="AS91" s="16"/>
    </row>
    <row r="92" spans="1:46" ht="26.15" customHeight="1" x14ac:dyDescent="0.4">
      <c r="A92" s="21">
        <v>83</v>
      </c>
      <c r="B92" s="281"/>
      <c r="C92" s="284"/>
      <c r="D92" s="243" t="s">
        <v>217</v>
      </c>
      <c r="E92" s="33"/>
      <c r="F92" s="34"/>
      <c r="G92" s="35"/>
      <c r="I92" s="7" t="s">
        <v>211</v>
      </c>
      <c r="J92" s="6">
        <f t="shared" si="14"/>
        <v>1</v>
      </c>
      <c r="K92" s="6" t="b">
        <f t="shared" si="19"/>
        <v>1</v>
      </c>
      <c r="L92" s="6"/>
      <c r="M92" s="6">
        <f t="shared" si="18"/>
        <v>1</v>
      </c>
      <c r="N92" s="6">
        <f t="shared" si="20"/>
        <v>1</v>
      </c>
      <c r="O92" s="7"/>
      <c r="P92" s="7"/>
      <c r="Q92" s="7"/>
      <c r="R92" s="7"/>
      <c r="S92" s="7"/>
      <c r="T92" s="7"/>
      <c r="U92" s="7"/>
      <c r="V92" s="7"/>
      <c r="W92" s="7"/>
      <c r="X92" s="7"/>
      <c r="Y92" s="7"/>
      <c r="Z92" s="7"/>
      <c r="AA92" s="7"/>
      <c r="AB92" s="7"/>
      <c r="AC92" s="7"/>
      <c r="AD92" s="7"/>
      <c r="AE92" s="7"/>
      <c r="AF92" s="7"/>
      <c r="AG92" s="7"/>
      <c r="AH92" s="7"/>
      <c r="AI92" s="7"/>
      <c r="AJ92" s="7"/>
      <c r="AK92" s="7"/>
      <c r="AL92" s="7"/>
      <c r="AN92" s="15"/>
      <c r="AO92" s="16"/>
      <c r="AP92" s="16"/>
      <c r="AQ92" s="16"/>
      <c r="AR92" s="16"/>
      <c r="AS92" s="16"/>
      <c r="AT92" s="16"/>
    </row>
    <row r="93" spans="1:46" ht="26.15" customHeight="1" x14ac:dyDescent="0.4">
      <c r="A93" s="21">
        <v>118</v>
      </c>
      <c r="B93" s="281"/>
      <c r="C93" s="284"/>
      <c r="D93" s="243" t="s">
        <v>1123</v>
      </c>
      <c r="E93" s="33"/>
      <c r="F93" s="34"/>
      <c r="G93" s="35"/>
      <c r="I93" s="7" t="s">
        <v>211</v>
      </c>
      <c r="J93" s="6">
        <f t="shared" ref="J93:J96" si="21">IF(K93=TRUE,1,0)</f>
        <v>1</v>
      </c>
      <c r="K93" s="6" t="b">
        <f t="shared" ref="K93:K96" si="22">OR(M93,N93)</f>
        <v>1</v>
      </c>
      <c r="L93" s="6"/>
      <c r="M93" s="6">
        <f t="shared" si="18"/>
        <v>1</v>
      </c>
      <c r="N93" s="6">
        <f t="shared" si="20"/>
        <v>1</v>
      </c>
      <c r="O93" s="7"/>
      <c r="P93" s="7"/>
      <c r="Q93" s="7"/>
      <c r="R93" s="7"/>
      <c r="S93" s="7"/>
      <c r="T93" s="7"/>
      <c r="U93" s="7"/>
      <c r="V93" s="7"/>
      <c r="W93" s="7"/>
      <c r="X93" s="7"/>
      <c r="Y93" s="7"/>
      <c r="Z93" s="7"/>
      <c r="AA93" s="7"/>
      <c r="AB93" s="7"/>
      <c r="AC93" s="7"/>
      <c r="AD93" s="7"/>
      <c r="AE93" s="7"/>
      <c r="AF93" s="7"/>
      <c r="AG93" s="7"/>
      <c r="AH93" s="7"/>
      <c r="AI93" s="7"/>
      <c r="AJ93" s="7"/>
      <c r="AK93" s="7"/>
      <c r="AL93" s="7"/>
      <c r="AN93" s="15"/>
      <c r="AO93" s="16"/>
      <c r="AP93" s="16"/>
      <c r="AQ93" s="16"/>
      <c r="AR93" s="16"/>
      <c r="AS93" s="16"/>
      <c r="AT93" s="16"/>
    </row>
    <row r="94" spans="1:46" ht="29.15" customHeight="1" x14ac:dyDescent="0.4">
      <c r="A94" s="21">
        <v>101</v>
      </c>
      <c r="B94" s="281"/>
      <c r="C94" s="284"/>
      <c r="D94" s="34" t="s">
        <v>1124</v>
      </c>
      <c r="E94" s="33"/>
      <c r="F94" s="34"/>
      <c r="G94" s="35"/>
      <c r="I94" s="7" t="s">
        <v>211</v>
      </c>
      <c r="J94" s="6">
        <f t="shared" si="21"/>
        <v>1</v>
      </c>
      <c r="K94" s="6" t="b">
        <f t="shared" si="22"/>
        <v>1</v>
      </c>
      <c r="L94" s="6"/>
      <c r="M94" s="6">
        <f t="shared" si="18"/>
        <v>1</v>
      </c>
      <c r="N94" s="6">
        <f t="shared" si="20"/>
        <v>1</v>
      </c>
      <c r="O94" s="7"/>
      <c r="P94" s="7"/>
      <c r="Q94" s="7"/>
      <c r="R94" s="7"/>
      <c r="S94" s="7"/>
      <c r="T94" s="7"/>
      <c r="U94" s="7"/>
      <c r="V94" s="7"/>
      <c r="W94" s="7"/>
      <c r="X94" s="7"/>
      <c r="Y94" s="7"/>
      <c r="Z94" s="7"/>
      <c r="AA94" s="7"/>
      <c r="AB94" s="7"/>
      <c r="AC94" s="7"/>
      <c r="AD94" s="7"/>
      <c r="AE94" s="7"/>
      <c r="AF94" s="7"/>
      <c r="AG94" s="7"/>
      <c r="AH94" s="7"/>
      <c r="AI94" s="7"/>
      <c r="AJ94" s="7"/>
      <c r="AK94" s="7"/>
      <c r="AL94" s="7"/>
      <c r="AN94" s="15"/>
      <c r="AO94" s="16"/>
    </row>
    <row r="95" spans="1:46" x14ac:dyDescent="0.4">
      <c r="A95" s="30">
        <v>96</v>
      </c>
      <c r="B95" s="281"/>
      <c r="C95" s="284"/>
      <c r="D95" s="34" t="s">
        <v>1125</v>
      </c>
      <c r="E95" s="33"/>
      <c r="F95" s="34"/>
      <c r="G95" s="35"/>
      <c r="I95" s="7" t="s">
        <v>211</v>
      </c>
      <c r="J95" s="6">
        <f t="shared" si="21"/>
        <v>1</v>
      </c>
      <c r="K95" s="6" t="b">
        <f t="shared" si="22"/>
        <v>1</v>
      </c>
      <c r="L95" s="6"/>
      <c r="M95" s="6">
        <f t="shared" si="18"/>
        <v>1</v>
      </c>
      <c r="N95" s="6">
        <f t="shared" si="20"/>
        <v>1</v>
      </c>
      <c r="O95" s="7"/>
      <c r="P95" s="7"/>
      <c r="Q95" s="7"/>
      <c r="R95" s="7"/>
      <c r="S95" s="7"/>
      <c r="T95" s="7"/>
      <c r="U95" s="7"/>
      <c r="V95" s="7"/>
      <c r="W95" s="7"/>
      <c r="X95" s="7"/>
      <c r="Y95" s="7"/>
      <c r="Z95" s="7"/>
      <c r="AA95" s="7"/>
      <c r="AB95" s="7"/>
      <c r="AC95" s="7"/>
      <c r="AD95" s="7"/>
      <c r="AE95" s="7"/>
      <c r="AF95" s="7"/>
      <c r="AG95" s="7"/>
      <c r="AH95" s="7"/>
      <c r="AI95" s="7"/>
      <c r="AJ95" s="7"/>
      <c r="AK95" s="7"/>
      <c r="AL95" s="7"/>
      <c r="AN95" s="15"/>
      <c r="AO95" s="16"/>
      <c r="AP95" s="16"/>
      <c r="AQ95" s="16"/>
      <c r="AR95" s="16"/>
      <c r="AS95" s="16"/>
    </row>
    <row r="96" spans="1:46" ht="29.15" x14ac:dyDescent="0.4">
      <c r="A96" s="30">
        <v>84</v>
      </c>
      <c r="B96" s="281"/>
      <c r="C96" s="284"/>
      <c r="D96" s="34" t="s">
        <v>218</v>
      </c>
      <c r="E96" s="33"/>
      <c r="F96" s="34"/>
      <c r="G96" s="35"/>
      <c r="I96" s="7" t="s">
        <v>211</v>
      </c>
      <c r="J96" s="6">
        <f t="shared" si="21"/>
        <v>1</v>
      </c>
      <c r="K96" s="6" t="b">
        <f t="shared" si="22"/>
        <v>1</v>
      </c>
      <c r="L96" s="6"/>
      <c r="M96" s="6">
        <f t="shared" si="18"/>
        <v>1</v>
      </c>
      <c r="N96" s="6">
        <f t="shared" si="20"/>
        <v>1</v>
      </c>
      <c r="O96" s="7"/>
      <c r="P96" s="7"/>
      <c r="Q96" s="7"/>
      <c r="R96" s="7"/>
      <c r="S96" s="7"/>
      <c r="T96" s="7"/>
      <c r="U96" s="7"/>
      <c r="V96" s="7"/>
      <c r="W96" s="7"/>
      <c r="X96" s="7"/>
      <c r="Y96" s="7"/>
      <c r="Z96" s="7"/>
      <c r="AA96" s="7"/>
      <c r="AB96" s="7"/>
      <c r="AC96" s="7"/>
      <c r="AD96" s="7"/>
      <c r="AE96" s="7"/>
      <c r="AF96" s="7"/>
      <c r="AG96" s="7"/>
      <c r="AH96" s="7"/>
      <c r="AI96" s="7"/>
      <c r="AJ96" s="7"/>
      <c r="AK96" s="7"/>
      <c r="AL96" s="7"/>
      <c r="AN96" s="15"/>
      <c r="AO96" s="16"/>
      <c r="AP96" s="16"/>
      <c r="AQ96" s="16"/>
      <c r="AR96" s="16"/>
      <c r="AS96" s="16"/>
      <c r="AT96" s="16"/>
    </row>
    <row r="97" spans="1:46" x14ac:dyDescent="0.4">
      <c r="A97" s="30">
        <v>119</v>
      </c>
      <c r="B97" s="281"/>
      <c r="C97" s="284"/>
      <c r="D97" s="34" t="s">
        <v>1126</v>
      </c>
      <c r="E97" s="33"/>
      <c r="F97" s="34"/>
      <c r="G97" s="35"/>
      <c r="I97" s="7" t="s">
        <v>211</v>
      </c>
      <c r="J97" s="6">
        <f t="shared" ref="J97:J112" si="23">IF(K97=TRUE,1,0)</f>
        <v>1</v>
      </c>
      <c r="K97" s="6" t="b">
        <f t="shared" ref="K97:K112" si="24">OR(M97,N97)</f>
        <v>1</v>
      </c>
      <c r="L97" s="6"/>
      <c r="M97" s="6">
        <f t="shared" si="18"/>
        <v>1</v>
      </c>
      <c r="N97" s="6">
        <f t="shared" si="20"/>
        <v>1</v>
      </c>
      <c r="O97" s="7"/>
      <c r="P97" s="7"/>
      <c r="Q97" s="7"/>
      <c r="R97" s="7"/>
      <c r="S97" s="7"/>
      <c r="T97" s="7"/>
      <c r="U97" s="7"/>
      <c r="V97" s="7"/>
      <c r="W97" s="7"/>
      <c r="X97" s="7"/>
      <c r="Y97" s="7"/>
      <c r="Z97" s="7"/>
      <c r="AA97" s="7"/>
      <c r="AB97" s="7"/>
      <c r="AC97" s="7"/>
      <c r="AD97" s="7"/>
      <c r="AE97" s="7"/>
      <c r="AF97" s="7"/>
      <c r="AG97" s="7"/>
      <c r="AH97" s="7"/>
      <c r="AI97" s="7"/>
      <c r="AJ97" s="7"/>
      <c r="AK97" s="7"/>
      <c r="AL97" s="7"/>
      <c r="AN97" s="15"/>
      <c r="AO97" s="16"/>
      <c r="AP97" s="16"/>
      <c r="AQ97" s="16"/>
      <c r="AR97" s="16"/>
      <c r="AS97" s="16"/>
      <c r="AT97" s="16"/>
    </row>
    <row r="98" spans="1:46" x14ac:dyDescent="0.4">
      <c r="A98" s="30">
        <v>86</v>
      </c>
      <c r="B98" s="281"/>
      <c r="C98" s="284"/>
      <c r="D98" s="34" t="s">
        <v>219</v>
      </c>
      <c r="E98" s="33"/>
      <c r="F98" s="34"/>
      <c r="G98" s="35"/>
      <c r="I98" s="7" t="s">
        <v>211</v>
      </c>
      <c r="J98" s="6">
        <f t="shared" si="23"/>
        <v>1</v>
      </c>
      <c r="K98" s="6" t="b">
        <f t="shared" si="24"/>
        <v>1</v>
      </c>
      <c r="L98" s="6"/>
      <c r="M98" s="6">
        <f t="shared" si="18"/>
        <v>1</v>
      </c>
      <c r="N98" s="6">
        <f t="shared" si="20"/>
        <v>1</v>
      </c>
      <c r="O98" s="7"/>
      <c r="P98" s="7"/>
      <c r="Q98" s="7"/>
      <c r="R98" s="7"/>
      <c r="S98" s="7"/>
      <c r="T98" s="7"/>
      <c r="U98" s="7"/>
      <c r="V98" s="7"/>
      <c r="W98" s="7"/>
      <c r="X98" s="7"/>
      <c r="Y98" s="7"/>
      <c r="Z98" s="7"/>
      <c r="AA98" s="7"/>
      <c r="AB98" s="7"/>
      <c r="AC98" s="7"/>
      <c r="AD98" s="7"/>
      <c r="AE98" s="7"/>
      <c r="AF98" s="7"/>
      <c r="AG98" s="7"/>
      <c r="AH98" s="7"/>
      <c r="AI98" s="7"/>
      <c r="AJ98" s="7"/>
      <c r="AK98" s="7"/>
      <c r="AL98" s="7"/>
      <c r="AN98" s="15"/>
      <c r="AO98" s="16"/>
      <c r="AP98" s="16"/>
      <c r="AQ98" s="16"/>
      <c r="AR98" s="16"/>
      <c r="AS98" s="16"/>
    </row>
    <row r="99" spans="1:46" x14ac:dyDescent="0.4">
      <c r="A99" s="21">
        <v>87</v>
      </c>
      <c r="B99" s="281"/>
      <c r="C99" s="284"/>
      <c r="D99" s="34" t="s">
        <v>220</v>
      </c>
      <c r="E99" s="33"/>
      <c r="F99" s="34"/>
      <c r="G99" s="35"/>
      <c r="I99" s="7" t="s">
        <v>211</v>
      </c>
      <c r="J99" s="6">
        <f t="shared" si="23"/>
        <v>1</v>
      </c>
      <c r="K99" s="6" t="b">
        <f t="shared" si="24"/>
        <v>1</v>
      </c>
      <c r="L99" s="6"/>
      <c r="M99" s="6">
        <f t="shared" si="18"/>
        <v>1</v>
      </c>
      <c r="N99" s="6">
        <f t="shared" si="20"/>
        <v>1</v>
      </c>
      <c r="O99" s="7"/>
      <c r="P99" s="7"/>
      <c r="Q99" s="7"/>
      <c r="R99" s="7"/>
      <c r="S99" s="7"/>
      <c r="T99" s="7"/>
      <c r="U99" s="7"/>
      <c r="V99" s="7"/>
      <c r="W99" s="7"/>
      <c r="X99" s="7"/>
      <c r="Y99" s="7"/>
      <c r="Z99" s="7"/>
      <c r="AA99" s="7"/>
      <c r="AB99" s="7"/>
      <c r="AC99" s="7"/>
      <c r="AD99" s="7"/>
      <c r="AE99" s="7"/>
      <c r="AF99" s="7"/>
      <c r="AG99" s="7"/>
      <c r="AH99" s="7"/>
      <c r="AI99" s="7"/>
      <c r="AJ99" s="7"/>
      <c r="AK99" s="7"/>
      <c r="AL99" s="7"/>
      <c r="AN99" s="15"/>
      <c r="AO99" s="16"/>
      <c r="AP99" s="16"/>
      <c r="AQ99" s="16"/>
      <c r="AR99" s="16"/>
      <c r="AS99" s="16"/>
    </row>
    <row r="100" spans="1:46" x14ac:dyDescent="0.4">
      <c r="A100" s="21">
        <v>95</v>
      </c>
      <c r="B100" s="281"/>
      <c r="C100" s="284"/>
      <c r="D100" s="34" t="s">
        <v>1127</v>
      </c>
      <c r="E100" s="33"/>
      <c r="F100" s="34"/>
      <c r="G100" s="35"/>
      <c r="I100" s="7" t="s">
        <v>211</v>
      </c>
      <c r="J100" s="6">
        <f t="shared" si="23"/>
        <v>1</v>
      </c>
      <c r="K100" s="6" t="b">
        <f t="shared" si="24"/>
        <v>1</v>
      </c>
      <c r="L100" s="6"/>
      <c r="M100" s="6">
        <f t="shared" si="18"/>
        <v>1</v>
      </c>
      <c r="N100" s="6">
        <f t="shared" si="20"/>
        <v>1</v>
      </c>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N100" s="15"/>
      <c r="AO100" s="16"/>
      <c r="AP100" s="16"/>
      <c r="AQ100" s="16"/>
      <c r="AR100" s="16"/>
      <c r="AS100" s="16"/>
    </row>
    <row r="101" spans="1:46" x14ac:dyDescent="0.4">
      <c r="A101" s="21">
        <v>97</v>
      </c>
      <c r="B101" s="281"/>
      <c r="C101" s="284"/>
      <c r="D101" s="34" t="s">
        <v>1128</v>
      </c>
      <c r="E101" s="33"/>
      <c r="F101" s="34"/>
      <c r="G101" s="35"/>
      <c r="I101" s="7" t="s">
        <v>211</v>
      </c>
      <c r="J101" s="6">
        <f t="shared" si="23"/>
        <v>1</v>
      </c>
      <c r="K101" s="6" t="b">
        <f t="shared" si="24"/>
        <v>1</v>
      </c>
      <c r="L101" s="6"/>
      <c r="M101" s="6">
        <f t="shared" si="18"/>
        <v>1</v>
      </c>
      <c r="N101" s="6">
        <f t="shared" si="20"/>
        <v>1</v>
      </c>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N101" s="15"/>
      <c r="AO101" s="16"/>
      <c r="AP101" s="16"/>
      <c r="AQ101" s="16"/>
      <c r="AR101" s="16"/>
      <c r="AS101" s="16"/>
    </row>
    <row r="102" spans="1:46" x14ac:dyDescent="0.4">
      <c r="A102" s="30">
        <v>90</v>
      </c>
      <c r="B102" s="281"/>
      <c r="C102" s="284"/>
      <c r="D102" s="34" t="s">
        <v>223</v>
      </c>
      <c r="E102" s="33"/>
      <c r="F102" s="34"/>
      <c r="G102" s="35"/>
      <c r="I102" s="7" t="s">
        <v>211</v>
      </c>
      <c r="J102" s="6">
        <f t="shared" si="23"/>
        <v>1</v>
      </c>
      <c r="K102" s="6" t="b">
        <f t="shared" si="24"/>
        <v>1</v>
      </c>
      <c r="L102" s="6"/>
      <c r="M102" s="6">
        <f t="shared" si="18"/>
        <v>1</v>
      </c>
      <c r="N102" s="6">
        <f t="shared" si="20"/>
        <v>1</v>
      </c>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N102" s="15"/>
      <c r="AO102" s="16"/>
      <c r="AP102" s="16"/>
      <c r="AQ102" s="16"/>
      <c r="AR102" s="16"/>
      <c r="AS102" s="16"/>
    </row>
    <row r="103" spans="1:46" x14ac:dyDescent="0.4">
      <c r="A103" s="21">
        <v>93</v>
      </c>
      <c r="B103" s="281"/>
      <c r="C103" s="284"/>
      <c r="D103" s="34" t="s">
        <v>226</v>
      </c>
      <c r="E103" s="33"/>
      <c r="F103" s="34"/>
      <c r="G103" s="35"/>
      <c r="I103" s="7" t="s">
        <v>211</v>
      </c>
      <c r="J103" s="6">
        <f t="shared" si="23"/>
        <v>1</v>
      </c>
      <c r="K103" s="6" t="b">
        <f t="shared" si="24"/>
        <v>1</v>
      </c>
      <c r="L103" s="6"/>
      <c r="M103" s="6">
        <f t="shared" si="18"/>
        <v>1</v>
      </c>
      <c r="N103" s="6">
        <f t="shared" si="20"/>
        <v>1</v>
      </c>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N103" s="15"/>
      <c r="AO103" s="16"/>
      <c r="AP103" s="16"/>
      <c r="AQ103" s="16"/>
      <c r="AR103" s="16"/>
      <c r="AS103" s="16"/>
    </row>
    <row r="104" spans="1:46" x14ac:dyDescent="0.4">
      <c r="A104" s="21">
        <v>102</v>
      </c>
      <c r="B104" s="281"/>
      <c r="C104" s="284"/>
      <c r="D104" s="34" t="s">
        <v>227</v>
      </c>
      <c r="E104" s="33"/>
      <c r="F104" s="34"/>
      <c r="G104" s="35"/>
      <c r="I104" s="7" t="s">
        <v>211</v>
      </c>
      <c r="J104" s="6">
        <f t="shared" si="23"/>
        <v>1</v>
      </c>
      <c r="K104" s="6" t="b">
        <f t="shared" si="24"/>
        <v>1</v>
      </c>
      <c r="L104" s="6"/>
      <c r="M104" s="6">
        <f t="shared" si="18"/>
        <v>1</v>
      </c>
      <c r="N104" s="6">
        <f t="shared" si="20"/>
        <v>1</v>
      </c>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N104" s="15"/>
      <c r="AO104" s="16"/>
    </row>
    <row r="105" spans="1:46" ht="29.15" x14ac:dyDescent="0.4">
      <c r="A105" s="21">
        <v>89</v>
      </c>
      <c r="B105" s="281"/>
      <c r="C105" s="284"/>
      <c r="D105" s="34" t="s">
        <v>222</v>
      </c>
      <c r="E105" s="33"/>
      <c r="F105" s="34"/>
      <c r="G105" s="35"/>
      <c r="I105" s="7" t="s">
        <v>211</v>
      </c>
      <c r="J105" s="6">
        <f t="shared" si="23"/>
        <v>1</v>
      </c>
      <c r="K105" s="6" t="b">
        <f t="shared" si="24"/>
        <v>1</v>
      </c>
      <c r="L105" s="6"/>
      <c r="M105" s="6">
        <f t="shared" si="18"/>
        <v>1</v>
      </c>
      <c r="N105" s="6">
        <f t="shared" si="20"/>
        <v>1</v>
      </c>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N105" s="15"/>
      <c r="AO105" s="16"/>
      <c r="AP105" s="16"/>
      <c r="AQ105" s="16"/>
      <c r="AR105" s="16"/>
      <c r="AS105" s="16"/>
    </row>
    <row r="106" spans="1:46" x14ac:dyDescent="0.4">
      <c r="A106" s="21">
        <v>81</v>
      </c>
      <c r="B106" s="281"/>
      <c r="C106" s="284"/>
      <c r="D106" s="34" t="s">
        <v>215</v>
      </c>
      <c r="E106" s="33"/>
      <c r="F106" s="34"/>
      <c r="G106" s="35"/>
      <c r="I106" s="7" t="s">
        <v>211</v>
      </c>
      <c r="J106" s="6">
        <f t="shared" si="23"/>
        <v>1</v>
      </c>
      <c r="K106" s="6" t="b">
        <f t="shared" si="24"/>
        <v>1</v>
      </c>
      <c r="L106" s="6"/>
      <c r="M106" s="6">
        <f t="shared" si="18"/>
        <v>1</v>
      </c>
      <c r="N106" s="6">
        <f t="shared" si="20"/>
        <v>1</v>
      </c>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N106" s="15"/>
      <c r="AO106" s="16"/>
      <c r="AP106" s="16"/>
      <c r="AQ106" s="16"/>
      <c r="AR106" s="16"/>
      <c r="AS106" s="16"/>
      <c r="AT106" s="16"/>
    </row>
    <row r="107" spans="1:46" x14ac:dyDescent="0.4">
      <c r="A107" s="30">
        <v>98</v>
      </c>
      <c r="B107" s="281"/>
      <c r="C107" s="284"/>
      <c r="D107" s="34" t="s">
        <v>1136</v>
      </c>
      <c r="E107" s="33"/>
      <c r="F107" s="34"/>
      <c r="G107" s="35"/>
      <c r="I107" s="7" t="s">
        <v>211</v>
      </c>
      <c r="J107" s="6">
        <f t="shared" si="23"/>
        <v>1</v>
      </c>
      <c r="K107" s="6" t="b">
        <f t="shared" si="24"/>
        <v>1</v>
      </c>
      <c r="L107" s="6"/>
      <c r="M107" s="6">
        <f t="shared" si="18"/>
        <v>1</v>
      </c>
      <c r="N107" s="6">
        <f t="shared" si="20"/>
        <v>1</v>
      </c>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N107" s="15"/>
      <c r="AO107" s="16"/>
      <c r="AP107" s="16"/>
      <c r="AQ107" s="16"/>
      <c r="AR107" s="16"/>
      <c r="AS107" s="16"/>
    </row>
    <row r="108" spans="1:46" ht="29.15" x14ac:dyDescent="0.4">
      <c r="A108" s="30">
        <v>82</v>
      </c>
      <c r="B108" s="281"/>
      <c r="C108" s="284"/>
      <c r="D108" s="34" t="s">
        <v>216</v>
      </c>
      <c r="E108" s="33"/>
      <c r="F108" s="34"/>
      <c r="G108" s="35"/>
      <c r="I108" s="7" t="s">
        <v>211</v>
      </c>
      <c r="J108" s="6">
        <f t="shared" si="23"/>
        <v>1</v>
      </c>
      <c r="K108" s="6" t="b">
        <f t="shared" si="24"/>
        <v>1</v>
      </c>
      <c r="L108" s="6"/>
      <c r="M108" s="6">
        <f t="shared" si="18"/>
        <v>1</v>
      </c>
      <c r="N108" s="6">
        <f t="shared" si="20"/>
        <v>1</v>
      </c>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N108" s="15"/>
      <c r="AO108" s="16"/>
      <c r="AP108" s="16"/>
      <c r="AQ108" s="16"/>
      <c r="AR108" s="16"/>
      <c r="AS108" s="16"/>
      <c r="AT108" s="16"/>
    </row>
    <row r="109" spans="1:46" ht="29.15" x14ac:dyDescent="0.4">
      <c r="A109" s="30">
        <v>88</v>
      </c>
      <c r="B109" s="281"/>
      <c r="C109" s="284"/>
      <c r="D109" s="34" t="s">
        <v>221</v>
      </c>
      <c r="E109" s="33"/>
      <c r="F109" s="34"/>
      <c r="G109" s="35"/>
      <c r="I109" s="7" t="s">
        <v>211</v>
      </c>
      <c r="J109" s="6">
        <f t="shared" si="23"/>
        <v>1</v>
      </c>
      <c r="K109" s="6" t="b">
        <f t="shared" si="24"/>
        <v>1</v>
      </c>
      <c r="L109" s="6"/>
      <c r="M109" s="6">
        <f t="shared" si="18"/>
        <v>1</v>
      </c>
      <c r="N109" s="6">
        <f t="shared" si="20"/>
        <v>1</v>
      </c>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N109" s="15"/>
      <c r="AO109" s="16"/>
      <c r="AP109" s="16"/>
      <c r="AQ109" s="16"/>
      <c r="AR109" s="16"/>
      <c r="AS109" s="16"/>
    </row>
    <row r="110" spans="1:46" ht="29.15" x14ac:dyDescent="0.4">
      <c r="A110" s="30">
        <v>92</v>
      </c>
      <c r="B110" s="281"/>
      <c r="C110" s="284"/>
      <c r="D110" s="34" t="s">
        <v>225</v>
      </c>
      <c r="E110" s="33"/>
      <c r="F110" s="34"/>
      <c r="G110" s="35"/>
      <c r="I110" s="7" t="s">
        <v>211</v>
      </c>
      <c r="J110" s="6">
        <f t="shared" si="23"/>
        <v>1</v>
      </c>
      <c r="K110" s="6" t="b">
        <f t="shared" si="24"/>
        <v>1</v>
      </c>
      <c r="L110" s="6"/>
      <c r="M110" s="6">
        <f t="shared" si="18"/>
        <v>1</v>
      </c>
      <c r="N110" s="6">
        <f t="shared" si="20"/>
        <v>1</v>
      </c>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N110" s="15"/>
      <c r="AO110" s="16"/>
      <c r="AP110" s="16"/>
      <c r="AQ110" s="16"/>
      <c r="AR110" s="16"/>
      <c r="AS110" s="16"/>
    </row>
    <row r="111" spans="1:46" x14ac:dyDescent="0.4">
      <c r="A111" s="30">
        <v>80</v>
      </c>
      <c r="B111" s="281"/>
      <c r="C111" s="284"/>
      <c r="D111" s="34" t="s">
        <v>214</v>
      </c>
      <c r="E111" s="33"/>
      <c r="F111" s="34"/>
      <c r="G111" s="35"/>
      <c r="I111" s="7" t="s">
        <v>211</v>
      </c>
      <c r="J111" s="6">
        <f t="shared" si="23"/>
        <v>1</v>
      </c>
      <c r="K111" s="6" t="b">
        <f t="shared" si="24"/>
        <v>1</v>
      </c>
      <c r="L111" s="6"/>
      <c r="M111" s="6">
        <f t="shared" si="18"/>
        <v>1</v>
      </c>
      <c r="N111" s="6">
        <f t="shared" si="20"/>
        <v>1</v>
      </c>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N111" s="15"/>
      <c r="AO111" s="16"/>
      <c r="AP111" s="16"/>
      <c r="AQ111" s="16"/>
      <c r="AR111" s="16"/>
      <c r="AS111" s="16"/>
      <c r="AT111" s="16"/>
    </row>
    <row r="112" spans="1:46" ht="29.15" x14ac:dyDescent="0.4">
      <c r="A112" s="21">
        <v>91</v>
      </c>
      <c r="B112" s="281"/>
      <c r="C112" s="284"/>
      <c r="D112" s="34" t="s">
        <v>224</v>
      </c>
      <c r="E112" s="33"/>
      <c r="F112" s="34"/>
      <c r="G112" s="35"/>
      <c r="I112" s="7" t="s">
        <v>211</v>
      </c>
      <c r="J112" s="6">
        <f t="shared" si="23"/>
        <v>1</v>
      </c>
      <c r="K112" s="6" t="b">
        <f t="shared" si="24"/>
        <v>1</v>
      </c>
      <c r="L112" s="6"/>
      <c r="M112" s="6">
        <f t="shared" si="18"/>
        <v>1</v>
      </c>
      <c r="N112" s="6">
        <f t="shared" si="20"/>
        <v>1</v>
      </c>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N112" s="15"/>
      <c r="AO112" s="16"/>
      <c r="AP112" s="16"/>
      <c r="AQ112" s="16"/>
      <c r="AR112" s="16"/>
      <c r="AS112" s="16"/>
    </row>
    <row r="113" spans="1:46" x14ac:dyDescent="0.4">
      <c r="A113" s="30">
        <v>78</v>
      </c>
      <c r="B113" s="281"/>
      <c r="C113" s="284"/>
      <c r="D113" s="34" t="s">
        <v>212</v>
      </c>
      <c r="E113" s="33"/>
      <c r="F113" s="34"/>
      <c r="G113" s="35"/>
      <c r="I113" s="7" t="s">
        <v>211</v>
      </c>
      <c r="J113" s="6">
        <f t="shared" ref="J113:J116" si="25">IF(K113=TRUE,1,0)</f>
        <v>1</v>
      </c>
      <c r="K113" s="6" t="b">
        <f t="shared" ref="K113:K116" si="26">OR(M113,N113)</f>
        <v>1</v>
      </c>
      <c r="L113" s="6"/>
      <c r="M113" s="6">
        <f t="shared" si="18"/>
        <v>1</v>
      </c>
      <c r="N113" s="6">
        <f t="shared" si="20"/>
        <v>1</v>
      </c>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N113" s="15"/>
      <c r="AO113" s="16"/>
      <c r="AP113" s="16"/>
      <c r="AQ113" s="16"/>
      <c r="AR113" s="16"/>
      <c r="AS113" s="16"/>
      <c r="AT113" s="16"/>
    </row>
    <row r="114" spans="1:46" ht="29.15" x14ac:dyDescent="0.4">
      <c r="A114" s="21">
        <v>85</v>
      </c>
      <c r="B114" s="281"/>
      <c r="C114" s="284"/>
      <c r="D114" s="34" t="s">
        <v>1129</v>
      </c>
      <c r="E114" s="33"/>
      <c r="F114" s="34"/>
      <c r="G114" s="35"/>
      <c r="I114" s="7" t="s">
        <v>211</v>
      </c>
      <c r="J114" s="6">
        <f t="shared" ref="J114" si="27">IF(K114=TRUE,1,0)</f>
        <v>1</v>
      </c>
      <c r="K114" s="6" t="b">
        <f t="shared" ref="K114" si="28">OR(M114,N114)</f>
        <v>1</v>
      </c>
      <c r="L114" s="6"/>
      <c r="M114" s="6">
        <f t="shared" si="18"/>
        <v>1</v>
      </c>
      <c r="N114" s="6">
        <f t="shared" si="20"/>
        <v>1</v>
      </c>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N114" s="15"/>
      <c r="AO114" s="16"/>
      <c r="AP114" s="16"/>
      <c r="AQ114" s="16"/>
      <c r="AR114" s="16"/>
      <c r="AS114" s="16"/>
      <c r="AT114" s="16"/>
    </row>
    <row r="115" spans="1:46" x14ac:dyDescent="0.4">
      <c r="A115" s="21">
        <v>79</v>
      </c>
      <c r="B115" s="281"/>
      <c r="C115" s="284"/>
      <c r="D115" s="34" t="s">
        <v>213</v>
      </c>
      <c r="E115" s="33"/>
      <c r="F115" s="34"/>
      <c r="G115" s="35"/>
      <c r="I115" s="7" t="s">
        <v>211</v>
      </c>
      <c r="J115" s="6">
        <f t="shared" si="25"/>
        <v>1</v>
      </c>
      <c r="K115" s="6" t="b">
        <f t="shared" si="26"/>
        <v>1</v>
      </c>
      <c r="L115" s="6"/>
      <c r="M115" s="6">
        <f t="shared" si="18"/>
        <v>1</v>
      </c>
      <c r="N115" s="6">
        <f t="shared" si="20"/>
        <v>1</v>
      </c>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N115" s="15"/>
      <c r="AO115" s="16"/>
      <c r="AP115" s="16"/>
      <c r="AQ115" s="16"/>
      <c r="AR115" s="16"/>
      <c r="AS115" s="16"/>
      <c r="AT115" s="16"/>
    </row>
    <row r="116" spans="1:46" ht="18.45" customHeight="1" thickBot="1" x14ac:dyDescent="0.45">
      <c r="A116" s="30">
        <v>112</v>
      </c>
      <c r="B116" s="282"/>
      <c r="C116" s="285"/>
      <c r="D116" s="59" t="s">
        <v>87</v>
      </c>
      <c r="E116" s="67"/>
      <c r="F116" s="223" t="s">
        <v>146</v>
      </c>
      <c r="G116" s="55"/>
      <c r="I116" s="7" t="s">
        <v>211</v>
      </c>
      <c r="J116" s="6">
        <f t="shared" si="25"/>
        <v>1</v>
      </c>
      <c r="K116" s="6" t="b">
        <f t="shared" si="26"/>
        <v>1</v>
      </c>
      <c r="L116" s="6"/>
      <c r="M116" s="6">
        <f t="shared" si="18"/>
        <v>1</v>
      </c>
      <c r="N116" s="6">
        <f t="shared" si="20"/>
        <v>1</v>
      </c>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N116" s="15"/>
    </row>
    <row r="117" spans="1:46" x14ac:dyDescent="0.4">
      <c r="A117" s="18"/>
      <c r="B117" s="16"/>
      <c r="C117" s="68"/>
      <c r="D117" s="68"/>
      <c r="E117" s="16"/>
      <c r="F117" s="68"/>
      <c r="G117" s="15"/>
      <c r="I117" s="206"/>
      <c r="J117" s="14"/>
      <c r="K117" s="14"/>
      <c r="L117" s="14"/>
      <c r="M117" s="14"/>
      <c r="N117" s="14"/>
      <c r="AN117" s="15"/>
    </row>
    <row r="118" spans="1:46" x14ac:dyDescent="0.4">
      <c r="AN118" s="15"/>
    </row>
  </sheetData>
  <sheetProtection algorithmName="SHA-512" hashValue="NhcF4eXfiZ2qS7HTmRxoO0ksmbA3sZjAH1xLB1BuGXhveacdDGXbkh/VGTg7rPI4yz518ZfIcJz2nawsp/XKsA==" saltValue="DDbyHI8tcbTILUNc64TS0w==" spinCount="100000" sheet="1" formatCells="0" formatRows="0" selectLockedCells="1"/>
  <protectedRanges>
    <protectedRange sqref="C2" name="Title"/>
    <protectedRange sqref="E4:E17 E31:E41 E91:E116 E43:E89 E19:E29" name="Answers"/>
    <protectedRange sqref="G17:H38 G42:H116" name="Comments"/>
  </protectedRanges>
  <dataConsolidate/>
  <mergeCells count="19">
    <mergeCell ref="AN1:AX1"/>
    <mergeCell ref="A1:G1"/>
    <mergeCell ref="B4:B9"/>
    <mergeCell ref="A2:B2"/>
    <mergeCell ref="C2:G2"/>
    <mergeCell ref="J3:K3"/>
    <mergeCell ref="I1:AL1"/>
    <mergeCell ref="I33:I34"/>
    <mergeCell ref="B35:B36"/>
    <mergeCell ref="B39:B41"/>
    <mergeCell ref="B10:B12"/>
    <mergeCell ref="B90:B116"/>
    <mergeCell ref="C90:C116"/>
    <mergeCell ref="B15:B29"/>
    <mergeCell ref="C18:C29"/>
    <mergeCell ref="B30:B34"/>
    <mergeCell ref="C30:C34"/>
    <mergeCell ref="B42:B89"/>
    <mergeCell ref="C42:C89"/>
  </mergeCells>
  <conditionalFormatting sqref="C4:F6 C38:F38 C88 C89:D89 F89 C90:F92 C104 C116:F116 C42:F44 C45:D87 F45:F87 E45:E89 C105:D115 F105:F115 C93:D103 F93:F103 E93:E115 C9:F36">
    <cfRule type="expression" dxfId="238" priority="14">
      <formula>$J4=0</formula>
    </cfRule>
  </conditionalFormatting>
  <conditionalFormatting sqref="E18 E90 E42 E30">
    <cfRule type="expression" dxfId="237" priority="13">
      <formula>$J18=0</formula>
    </cfRule>
  </conditionalFormatting>
  <conditionalFormatting sqref="C7:F7 E8">
    <cfRule type="expression" dxfId="236" priority="12">
      <formula>$J7=0</formula>
    </cfRule>
  </conditionalFormatting>
  <conditionalFormatting sqref="C8:D8 F8">
    <cfRule type="expression" dxfId="235" priority="11">
      <formula>$J8=0</formula>
    </cfRule>
  </conditionalFormatting>
  <conditionalFormatting sqref="C37:F37">
    <cfRule type="expression" dxfId="234" priority="10">
      <formula>$J37=0</formula>
    </cfRule>
  </conditionalFormatting>
  <conditionalFormatting sqref="C39:F41">
    <cfRule type="expression" dxfId="233" priority="9">
      <formula>$J39=0</formula>
    </cfRule>
  </conditionalFormatting>
  <conditionalFormatting sqref="D88 F88">
    <cfRule type="expression" dxfId="232" priority="8">
      <formula>$J88=0</formula>
    </cfRule>
  </conditionalFormatting>
  <conditionalFormatting sqref="D104 F104">
    <cfRule type="expression" dxfId="231" priority="2">
      <formula>$J104=0</formula>
    </cfRule>
  </conditionalFormatting>
  <dataValidations count="15">
    <dataValidation type="list" allowBlank="1" showInputMessage="1" showErrorMessage="1" sqref="E9 E4:E6 E12 E31:E35 E37:E38 E91:E116 E43:E89 E19:E29" xr:uid="{00000000-0002-0000-0200-000001000000}">
      <formula1>$AS$4:$AS$5</formula1>
    </dataValidation>
    <dataValidation type="custom" allowBlank="1" showInputMessage="1" showErrorMessage="1" error="No text allowed in this cell" sqref="E30 E42 E90" xr:uid="{00000000-0002-0000-0200-00000B000000}">
      <formula1>""""""</formula1>
    </dataValidation>
    <dataValidation type="list" allowBlank="1" showInputMessage="1" showErrorMessage="1" sqref="E15" xr:uid="{00000000-0002-0000-0200-000003000000}">
      <formula1>$AR$6:$AR$8</formula1>
    </dataValidation>
    <dataValidation type="list" allowBlank="1" showInputMessage="1" showErrorMessage="1" sqref="E16:E17" xr:uid="{00000000-0002-0000-0200-000002000000}">
      <formula1>$AR$4:$AR$9</formula1>
    </dataValidation>
    <dataValidation type="list" allowBlank="1" showInputMessage="1" showErrorMessage="1" sqref="E10" xr:uid="{00000000-0002-0000-0200-000004000000}">
      <formula1>$AO$4:$AO$21</formula1>
    </dataValidation>
    <dataValidation type="list" allowBlank="1" showInputMessage="1" showErrorMessage="1" sqref="E41" xr:uid="{9E931471-0CDD-41E8-9386-90AF0610398C}">
      <formula1>$AX$4:$AX$6</formula1>
    </dataValidation>
    <dataValidation type="list" allowBlank="1" showInputMessage="1" showErrorMessage="1" sqref="E39" xr:uid="{2DB75B88-4BD5-4B1E-8C68-54A88F9BDC8A}">
      <formula1>$AV$4:$AV$5</formula1>
    </dataValidation>
    <dataValidation type="list" allowBlank="1" showInputMessage="1" showErrorMessage="1" sqref="E40" xr:uid="{8D255A4E-E65B-4BBD-95F9-F95A7EAEC549}">
      <formula1>$AW$4</formula1>
    </dataValidation>
    <dataValidation type="list" allowBlank="1" showInputMessage="1" showErrorMessage="1" sqref="E36" xr:uid="{8BAC60F1-7F20-4944-9BB1-75ECE7649580}">
      <formula1>$AU$4:$AU$6</formula1>
    </dataValidation>
    <dataValidation type="list" allowBlank="1" showInputMessage="1" showErrorMessage="1" sqref="E7:E8" xr:uid="{1A372222-5C84-4D72-A2C4-EC547D4F7DF4}">
      <formula1>$AN$4:$AN$10</formula1>
    </dataValidation>
    <dataValidation type="list" allowBlank="1" showInputMessage="1" showErrorMessage="1" sqref="AP10 AP39" xr:uid="{00000000-0002-0000-0200-000006000000}">
      <formula1>IF($E$11="","",IF($E$11=$AP$4,Set_1,(IF($E$11=$AP$5,Set_2,(IF($E$11=$AP$6,Set_3,""))))))</formula1>
    </dataValidation>
    <dataValidation type="list" allowBlank="1" showInputMessage="1" showErrorMessage="1" sqref="E11" xr:uid="{00000000-0002-0000-0200-000009000000}">
      <formula1>IF(E10="","",IF(OR(E10=AO11,E10=AO12,E10=AO13,E10=AO14,E10=AO15,E10=AO16,E10=AO17,E10=AO18,E10=AO19,E10=AO20,E10=AO21), AP4, IF(OR(E10=AO9,E10=AO10), AP4:AP5, IF(OR(E10=AO8,E10=AO7,E10=AO6,E10=AO5), AP4:AP6, AP4:AP7))))</formula1>
    </dataValidation>
    <dataValidation type="list" allowBlank="1" showInputMessage="1" showErrorMessage="1" sqref="AQ12 AQ41" xr:uid="{00000000-0002-0000-0200-00000A000000}">
      <formula1>IF(OR($E$14=AO5,$E$14=AO6,$E$14=AO7,$E$14=AO8,),#REF!,$AT$5)</formula1>
    </dataValidation>
    <dataValidation type="list" allowBlank="1" showInputMessage="1" showErrorMessage="1" sqref="E13" xr:uid="{00000000-0002-0000-0200-000008000000}">
      <formula1>IF(E11="","",IF(E11=AP4,AQ4:AQ5,IF(OR(E11=AP5,E11=AP6),AQ4:AQ9,AQ4:AQ10)))</formula1>
    </dataValidation>
    <dataValidation type="list" allowBlank="1" showInputMessage="1" showErrorMessage="1" sqref="E14" xr:uid="{771D3878-94AE-40B4-AB31-51A44EA3BAF6}">
      <formula1>IF(E10="","",IF(OR(E10=AO9,E10=AO10,E10=AO11,E10=AO12,E10=AO13,E10=AO14,E10=AO15,E10=AO16,E10=AO17,E10=AO18,E10=AO19,E10=AO20,E10=AO21),AT4,IF(OR(E10=AO5,E10=AO6,E10=AO7,E10=AO8),AT5,IF(E10=AO4,AT5:AT6))))</formula1>
    </dataValidation>
  </dataValidations>
  <printOptions horizontalCentered="1" verticalCentered="1"/>
  <pageMargins left="0.70866141732283472" right="0.70866141732283472" top="1.299212598425197" bottom="0.98425196850393704" header="0.31496062992125984" footer="0.31496062992125984"/>
  <pageSetup paperSize="9" scale="42" orientation="landscape" r:id="rId1"/>
  <headerFooter>
    <oddHeader xml:space="preserve">&amp;L&amp;G&amp;R&amp;K002060Draft Functions List
ERTMS Trackside Approval Learning Case
</oddHeader>
    <oddFooter>&amp;L&amp;K002060120 Rue Marc Lefrancq  |  BP 20392  |  FR-59307 Valenciennes Cedex
Tel. +33 (0)327 09 65 00  |  era.europa.eu
&amp;RPage &amp;P of &amp;N</oddFooter>
  </headerFooter>
  <ignoredErrors>
    <ignoredError sqref="K8 K14 K1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CE195"/>
  <sheetViews>
    <sheetView showGridLines="0" zoomScaleNormal="100" workbookViewId="0">
      <pane ySplit="2" topLeftCell="A3" activePane="bottomLeft" state="frozen"/>
      <selection pane="bottomLeft" activeCell="E4" sqref="E4"/>
    </sheetView>
  </sheetViews>
  <sheetFormatPr defaultColWidth="8.69140625" defaultRowHeight="14.6" x14ac:dyDescent="0.4"/>
  <cols>
    <col min="1" max="1" width="5.4609375" customWidth="1"/>
    <col min="2" max="2" width="22.3046875" customWidth="1"/>
    <col min="3" max="3" width="37.53515625" customWidth="1"/>
    <col min="4" max="4" width="50.69140625" bestFit="1" customWidth="1"/>
    <col min="5" max="5" width="10.4609375" customWidth="1"/>
    <col min="6" max="6" width="72.765625" customWidth="1"/>
    <col min="7" max="7" width="66.53515625" customWidth="1"/>
    <col min="8" max="8" width="11.4609375" customWidth="1"/>
    <col min="9" max="9" width="114.53515625" style="14" hidden="1" customWidth="1"/>
    <col min="10" max="11" width="8.69140625" style="146" hidden="1" customWidth="1"/>
    <col min="12" max="12" width="9.4609375" hidden="1" customWidth="1"/>
    <col min="13" max="13" width="12" hidden="1" customWidth="1"/>
    <col min="14" max="14" width="10.3046875" hidden="1" customWidth="1"/>
    <col min="15" max="15" width="19.69140625" hidden="1" customWidth="1"/>
    <col min="16" max="16" width="23.53515625" hidden="1" customWidth="1"/>
    <col min="17" max="18" width="28.07421875" hidden="1" customWidth="1"/>
    <col min="19" max="20" width="32.53515625" hidden="1" customWidth="1"/>
    <col min="21" max="21" width="42.07421875" hidden="1" customWidth="1"/>
    <col min="22" max="22" width="19.69140625" hidden="1" customWidth="1"/>
    <col min="23" max="23" width="23.53515625" hidden="1" customWidth="1"/>
    <col min="24" max="25" width="28.07421875" hidden="1" customWidth="1"/>
    <col min="26" max="27" width="32.53515625" hidden="1" customWidth="1"/>
    <col min="28" max="28" width="42.07421875" hidden="1" customWidth="1"/>
    <col min="29" max="31" width="6" hidden="1" customWidth="1"/>
    <col min="32" max="32" width="10.53515625" hidden="1" customWidth="1"/>
    <col min="33" max="33" width="5.3046875" hidden="1" customWidth="1"/>
    <col min="34" max="34" width="7.69140625" hidden="1" customWidth="1"/>
    <col min="35" max="35" width="5.3046875" hidden="1" customWidth="1"/>
    <col min="36" max="36" width="7.69140625" hidden="1" customWidth="1"/>
    <col min="37" max="41" width="5.3046875" hidden="1" customWidth="1"/>
    <col min="42" max="43" width="6.69140625" hidden="1" customWidth="1"/>
    <col min="44" max="44" width="20.69140625" hidden="1" customWidth="1"/>
    <col min="45" max="45" width="9.3046875" hidden="1" customWidth="1"/>
    <col min="46" max="49" width="7.3046875" hidden="1" customWidth="1"/>
    <col min="50" max="51" width="7.53515625" hidden="1" customWidth="1"/>
    <col min="52" max="55" width="7.4609375" hidden="1" customWidth="1"/>
    <col min="56" max="57" width="9.84375" hidden="1" customWidth="1"/>
    <col min="58" max="58" width="8.53515625" hidden="1" customWidth="1"/>
    <col min="59" max="59" width="16.69140625" hidden="1" customWidth="1"/>
    <col min="60" max="60" width="14.4609375" hidden="1" customWidth="1"/>
    <col min="61" max="61" width="21.53515625" hidden="1" customWidth="1"/>
    <col min="62" max="62" width="11.53515625" hidden="1" customWidth="1"/>
    <col min="63" max="63" width="11.4609375" hidden="1" customWidth="1"/>
    <col min="64" max="64" width="14.3046875" hidden="1" customWidth="1"/>
    <col min="65" max="65" width="16" hidden="1" customWidth="1"/>
    <col min="66" max="66" width="14.4609375" hidden="1" customWidth="1"/>
    <col min="67" max="67" width="16.07421875" hidden="1" customWidth="1"/>
    <col min="68" max="68" width="13.84375" hidden="1" customWidth="1"/>
    <col min="69" max="69" width="15.69140625" hidden="1" customWidth="1"/>
    <col min="70" max="70" width="18.69140625" hidden="1" customWidth="1"/>
    <col min="71" max="71" width="11.4609375" hidden="1" customWidth="1"/>
    <col min="72" max="72" width="13" hidden="1" customWidth="1"/>
    <col min="73" max="73" width="25.69140625" hidden="1" customWidth="1"/>
    <col min="74" max="74" width="14.4609375" hidden="1" customWidth="1"/>
    <col min="75" max="75" width="30.69140625" hidden="1" customWidth="1"/>
    <col min="76" max="76" width="17.4609375" hidden="1" customWidth="1"/>
    <col min="77" max="77" width="51.84375" hidden="1" customWidth="1"/>
    <col min="78" max="78" width="54.4609375" hidden="1" customWidth="1"/>
    <col min="79" max="80" width="11.4609375" hidden="1" customWidth="1"/>
    <col min="81" max="81" width="9.4609375" hidden="1" customWidth="1"/>
    <col min="82" max="82" width="11.3046875" hidden="1" customWidth="1"/>
    <col min="83" max="83" width="8.69140625" hidden="1" customWidth="1"/>
    <col min="84" max="84" width="8.69140625" customWidth="1"/>
  </cols>
  <sheetData>
    <row r="1" spans="1:83" s="14" customFormat="1" ht="27.45" customHeight="1" thickBot="1" x14ac:dyDescent="0.45">
      <c r="A1" s="321" t="s">
        <v>228</v>
      </c>
      <c r="B1" s="322"/>
      <c r="C1" s="322"/>
      <c r="D1" s="322"/>
      <c r="E1" s="322"/>
      <c r="F1" s="322"/>
      <c r="G1" s="323"/>
      <c r="H1" s="169"/>
      <c r="I1" s="331" t="s">
        <v>229</v>
      </c>
      <c r="J1" s="332"/>
      <c r="K1" s="332"/>
      <c r="L1" s="72">
        <v>1</v>
      </c>
      <c r="M1" s="219">
        <f>(IF(OR('Basic Functions Data List'!$E$4="",'Basic Functions Data List'!$E$4="Yes"),1,0))*('Basic Functions Data List'!$J$4)</f>
        <v>1</v>
      </c>
      <c r="N1" s="219">
        <f>(IF(OR('Basic Functions Data List'!$E$5="",'Basic Functions Data List'!$E$5="Yes"),1,0))*('Basic Functions Data List'!$J$5)</f>
        <v>1</v>
      </c>
      <c r="O1" s="72">
        <f>(IF(OR('Basic Functions Data List'!$E7="",'Basic Functions Data List'!$E7="Only Voice"),1,0))*('Basic Functions Data List'!$J7)</f>
        <v>1</v>
      </c>
      <c r="P1" s="72">
        <f>(IF(OR('Basic Functions Data List'!$E7="",'Basic Functions Data List'!$E7="Only ETCS Data"),1,0))*('Basic Functions Data List'!$J7)</f>
        <v>1</v>
      </c>
      <c r="Q1" s="72">
        <f>(IF(OR('Basic Functions Data List'!$E7="",'Basic Functions Data List'!$E7="Voice and ETCS Data"),1,0))*('Basic Functions Data List'!$J7)</f>
        <v>1</v>
      </c>
      <c r="R1" s="72">
        <f>(IF(OR('Basic Functions Data List'!$E7="",'Basic Functions Data List'!$E7="Only ERTMS/ATO Data"),1,0))*('Basic Functions Data List'!$J7)</f>
        <v>1</v>
      </c>
      <c r="S1" s="72">
        <f>(IF(OR('Basic Functions Data List'!$E7="",'Basic Functions Data List'!$E7="Voice and ERTMS/ATO Data"),1,0))*('Basic Functions Data List'!$J7)</f>
        <v>1</v>
      </c>
      <c r="T1" s="72">
        <f>(IF(OR('Basic Functions Data List'!$E7="",'Basic Functions Data List'!$E7="ETCS Data and ERTMS/ATO Data"),1,0))*('Basic Functions Data List'!$J7)</f>
        <v>1</v>
      </c>
      <c r="U1" s="72">
        <f>(IF(OR('Basic Functions Data List'!$E7="",'Basic Functions Data List'!$E7="Voice, ETCS Data and ERTMS/ATO Data"),1,0))*('Basic Functions Data List'!$J7)</f>
        <v>1</v>
      </c>
      <c r="V1" s="72">
        <f>(IF(OR('Basic Functions Data List'!$E8="",'Basic Functions Data List'!$E8="Only Voice"),1,0))*('Basic Functions Data List'!$J8)</f>
        <v>1</v>
      </c>
      <c r="W1" s="72">
        <f>(IF(OR('Basic Functions Data List'!$E8="",'Basic Functions Data List'!$E8="Only ETCS Data"),1,0))*('Basic Functions Data List'!$J8)</f>
        <v>1</v>
      </c>
      <c r="X1" s="72">
        <f>(IF(OR('Basic Functions Data List'!$E8="",'Basic Functions Data List'!$E8="Voice and ETCS Data"),1,0))*('Basic Functions Data List'!$J8)</f>
        <v>1</v>
      </c>
      <c r="Y1" s="72">
        <f>(IF(OR('Basic Functions Data List'!$E8="",'Basic Functions Data List'!$E8="Only ERTMS/ATO Data"),1,0))*('Basic Functions Data List'!$J8)</f>
        <v>1</v>
      </c>
      <c r="Z1" s="72">
        <f>(IF(OR('Basic Functions Data List'!$E8="",'Basic Functions Data List'!$E8="Voice and ERTMS/ATO Data"),1,0))*('Basic Functions Data List'!$J8)</f>
        <v>1</v>
      </c>
      <c r="AA1" s="72">
        <f>(IF(OR('Basic Functions Data List'!$E8="",'Basic Functions Data List'!$E8="ETCS Data and ERTMS/ATO Data"),1,0))*('Basic Functions Data List'!$J8)</f>
        <v>1</v>
      </c>
      <c r="AB1" s="72">
        <f>(IF(OR('Basic Functions Data List'!$E8="",'Basic Functions Data List'!$E8="Voice, ETCS Data and ERTMS/ATO Data"),1,0))*('Basic Functions Data List'!$J8)</f>
        <v>1</v>
      </c>
      <c r="AC1" s="72">
        <f>(IF(OR('Basic Functions Data List'!$E11="",'Basic Functions Data List'!$E11=AC$2),1,0))*('Basic Functions Data List'!$J11)</f>
        <v>1</v>
      </c>
      <c r="AD1" s="72">
        <f>(IF(OR('Basic Functions Data List'!$E11="",'Basic Functions Data List'!$E11=AD$2),1,0))*('Basic Functions Data List'!$J11)</f>
        <v>1</v>
      </c>
      <c r="AE1" s="72">
        <f>(IF(OR('Basic Functions Data List'!$E11="",'Basic Functions Data List'!$E11=AE$2),1,0))*('Basic Functions Data List'!$J11)</f>
        <v>1</v>
      </c>
      <c r="AF1" s="72">
        <f>(IF(OR('Basic Functions Data List'!$E11="",'Basic Functions Data List'!$E11=AF$2),1,0))*('Basic Functions Data List'!$J11)</f>
        <v>1</v>
      </c>
      <c r="AG1" s="72">
        <f>(IF(OR('Basic Functions Data List'!$E13="",'Basic Functions Data List'!$E13=AG$2),1,0))*('Basic Functions Data List'!$J13)</f>
        <v>1</v>
      </c>
      <c r="AH1" s="72">
        <f>(IF(OR('Basic Functions Data List'!$E13="",NOT('Basic Functions Data List'!$E13="1.0")),1,0))*('Basic Functions Data List'!$J13)</f>
        <v>1</v>
      </c>
      <c r="AI1" s="72">
        <f>(IF(OR('Basic Functions Data List'!$E13="",'Basic Functions Data List'!$E13=AI$2),1,0))*('Basic Functions Data List'!$J13)</f>
        <v>1</v>
      </c>
      <c r="AJ1" s="72">
        <f>(IF(OR('Basic Functions Data List'!$E13="",NOT('Basic Functions Data List'!$E13="1.1")),1,0))*('Basic Functions Data List'!$J13)</f>
        <v>1</v>
      </c>
      <c r="AK1" s="72">
        <f>(IF(OR('Basic Functions Data List'!$E13="",'Basic Functions Data List'!$E13=AK$2),1,0))*('Basic Functions Data List'!$J13)</f>
        <v>1</v>
      </c>
      <c r="AL1" s="72">
        <f>(IF(OR('Basic Functions Data List'!$E13="",'Basic Functions Data List'!$E13=AL$2),1,0))*('Basic Functions Data List'!$J13)</f>
        <v>1</v>
      </c>
      <c r="AM1" s="72">
        <f>(IF(OR('Basic Functions Data List'!$E13="",'Basic Functions Data List'!$E13=AM$2),1,0))*('Basic Functions Data List'!$J13)</f>
        <v>1</v>
      </c>
      <c r="AN1" s="72">
        <f>(IF(OR('Basic Functions Data List'!$E13="",'Basic Functions Data List'!$E13=AN$2),1,0))*('Basic Functions Data List'!$J13)</f>
        <v>1</v>
      </c>
      <c r="AO1" s="72">
        <f>(IF(OR('Basic Functions Data List'!$E13="",'Basic Functions Data List'!$E13=AO$2),1,0))*('Basic Functions Data List'!$J13)</f>
        <v>1</v>
      </c>
      <c r="AP1" s="72">
        <f>(IF(OR('Basic Functions Data List'!$E15="",'Basic Functions Data List'!$E15=AP$2),1,0))*('Basic Functions Data List'!$J15)</f>
        <v>1</v>
      </c>
      <c r="AQ1" s="72">
        <f>(IF(OR('Basic Functions Data List'!$E15="",'Basic Functions Data List'!$E15=AQ$2),1,0))*('Basic Functions Data List'!$J15)</f>
        <v>1</v>
      </c>
      <c r="AR1" s="72">
        <f>(IF('Basic Functions Data List'!$E15&lt;&gt;"No additional level",1,0))*('Basic Functions Data List'!$J15)</f>
        <v>1</v>
      </c>
      <c r="AS1" s="72">
        <f>(IF(OR('Basic Functions Data List'!$E15="",'Basic Functions Data List'!$E15=AS$2),1,0))*('Basic Functions Data List'!$J15)</f>
        <v>1</v>
      </c>
      <c r="AT1" s="72">
        <f>(IF(OR('Basic Functions Data List'!$E15="",'Basic Functions Data List'!$E15=AT$2),1,0))*('Basic Functions Data List'!$J15)</f>
        <v>1</v>
      </c>
      <c r="AU1" s="72">
        <f>(IF(OR('Basic Functions Data List'!$E15="",'Basic Functions Data List'!$E15=AU$2),1,0))*('Basic Functions Data List'!$J15)</f>
        <v>1</v>
      </c>
      <c r="AV1" s="72">
        <f>(IF(OR('Basic Functions Data List'!$E15="",'Basic Functions Data List'!$E15=AV$2),1,0))*('Basic Functions Data List'!$J15)</f>
        <v>1</v>
      </c>
      <c r="AW1" s="72">
        <f>(IF(OR('Basic Functions Data List'!$E15="",'Basic Functions Data List'!$E15=AW$2),1,0))*('Basic Functions Data List'!$J15)</f>
        <v>1</v>
      </c>
      <c r="AX1" s="72">
        <f>(IF(OR('Basic Functions Data List'!$E16="",'Basic Functions Data List'!$E16=AX$2),1,0))*('Basic Functions Data List'!$J16)</f>
        <v>1</v>
      </c>
      <c r="AY1" s="72">
        <f>(IF(OR('Basic Functions Data List'!$E17="",'Basic Functions Data List'!$E17=AY$2),1,0))*('Basic Functions Data List'!$J17)</f>
        <v>1</v>
      </c>
      <c r="AZ1" s="72">
        <f>(IF(OR('Basic Functions Data List'!$E20="",'Basic Functions Data List'!$E20="yes"),1,0))*('Basic Functions Data List'!$J20)</f>
        <v>1</v>
      </c>
      <c r="BA1" s="72">
        <f>(IF(OR('Basic Functions Data List'!$E21="",'Basic Functions Data List'!$E21="yes"),1,0))*('Basic Functions Data List'!$J21)</f>
        <v>1</v>
      </c>
      <c r="BB1" s="72">
        <f>(IF(OR('Basic Functions Data List'!$E23="",'Basic Functions Data List'!$E23="yes"),1,0))*('Basic Functions Data List'!$J23)</f>
        <v>1</v>
      </c>
      <c r="BC1" s="72">
        <f>(IF(OR('Basic Functions Data List'!$E24="",'Basic Functions Data List'!$E24="yes"),1,0))*('Basic Functions Data List'!$J24)</f>
        <v>1</v>
      </c>
      <c r="BD1" s="72">
        <f>(IF(OR('Basic Functions Data List'!$E27="",'Basic Functions Data List'!$E27="yes"),1,0))*('Basic Functions Data List'!$J27)</f>
        <v>1</v>
      </c>
      <c r="BE1" s="72">
        <f>(IF(OR('Basic Functions Data List'!$E28="",'Basic Functions Data List'!$E28="yes"),1,0))*('Basic Functions Data List'!$J28)</f>
        <v>1</v>
      </c>
      <c r="BF1" s="72">
        <f>(IF(OR('Basic Functions Data List'!$E33="",'Basic Functions Data List'!$E33="yes"),1,0))*('Basic Functions Data List'!$J33)</f>
        <v>1</v>
      </c>
      <c r="BG1" s="72">
        <f>(IF(OR('Basic Functions Data List'!$E36="",NOT('Basic Functions Data List'!$E36="None")),1,0))*('Basic Functions Data List'!$J36)</f>
        <v>1</v>
      </c>
      <c r="BH1" s="72">
        <f>(IF(OR('Basic Functions Data List'!$E38="",'Basic Functions Data List'!$E38="yes"),1,0))*('Basic Functions Data List'!$J38)</f>
        <v>1</v>
      </c>
      <c r="BI1" s="72">
        <f>IF(OR($E$14="",$E$14="yes"),1,0)*($J14)</f>
        <v>1</v>
      </c>
      <c r="BJ1" s="72">
        <f>IF(OR($E$18="",$E$18="yes"),1,0)*($J18)</f>
        <v>1</v>
      </c>
      <c r="BK1" s="72">
        <f>IF(OR($E$23="",$E$23="yes"),1,0)*($J23)</f>
        <v>1</v>
      </c>
      <c r="BL1" s="72">
        <f>IF(OR($E$31="",$E$31="yes"),1,0)*($J31)</f>
        <v>1</v>
      </c>
      <c r="BM1" s="72">
        <f>IF(OR($E$38="",$E$38="yes"),1,0)*($J38)</f>
        <v>1</v>
      </c>
      <c r="BN1" s="72">
        <f>IF(OR($E$46="",$E$46="yes"),1,0)*($J46)</f>
        <v>1</v>
      </c>
      <c r="BO1" s="72">
        <f>IF(OR($E$51="",$E$51="yes"),1,0)*($J51)</f>
        <v>1</v>
      </c>
      <c r="BP1" s="72">
        <f>IF(OR($E$70="",$E$70="yes"),1,0)*($J70)</f>
        <v>1</v>
      </c>
      <c r="BQ1" s="72">
        <f>IF(OR($E$75="",$E$75="yes"),1,0)*($J75)</f>
        <v>1</v>
      </c>
      <c r="BR1" s="72">
        <f>IF(OR($E$83="",$E$83="yes"),1,0)*($J83)</f>
        <v>1</v>
      </c>
      <c r="BS1" s="72">
        <f>IF(OR($E$100="",$E$100="yes"),1,0)*($J100)</f>
        <v>1</v>
      </c>
      <c r="BT1" s="72">
        <f>IF(OR($E$102="",$E$102="yes"),1,0)*($J102)</f>
        <v>1</v>
      </c>
      <c r="BU1" s="72">
        <f>IF(OR($E$112="",$E$112="Yes"),1,0)*($J112)</f>
        <v>1</v>
      </c>
      <c r="BV1" s="72">
        <f>IF(OR($E$158="",$E$158="yes"),1,0)*($J158)</f>
        <v>1</v>
      </c>
      <c r="BW1" s="72">
        <f>IF(OR($E$168="",$E$168="yes"),1,0)*($J168)</f>
        <v>1</v>
      </c>
      <c r="BX1" s="72">
        <f>IF(OR($E$169="",$E$169="yes"),1,0)*($J169)</f>
        <v>1</v>
      </c>
      <c r="BY1" s="72">
        <f>IF(OR($E$170="",$E$170="yes"),1,0)*($J170)</f>
        <v>1</v>
      </c>
      <c r="BZ1" s="72">
        <f>IF(OR($E$178="",$E$178="yes"),1,0)*($J178)</f>
        <v>1</v>
      </c>
      <c r="CA1" s="72">
        <f>IF(OR($E$182="",$E$182="yes"),1,0)*($J182)</f>
        <v>1</v>
      </c>
      <c r="CB1" s="72">
        <f>IF(OR($E$183="",$E$183="yes"),1,0)*($J183)</f>
        <v>1</v>
      </c>
      <c r="CC1" s="16"/>
    </row>
    <row r="2" spans="1:83" ht="24.9" customHeight="1" thickBot="1" x14ac:dyDescent="0.45">
      <c r="A2" s="175" t="s">
        <v>20</v>
      </c>
      <c r="B2" s="105" t="s">
        <v>21</v>
      </c>
      <c r="C2" s="105" t="s">
        <v>22</v>
      </c>
      <c r="D2" s="105" t="s">
        <v>23</v>
      </c>
      <c r="E2" s="105" t="s">
        <v>24</v>
      </c>
      <c r="F2" s="105" t="s">
        <v>230</v>
      </c>
      <c r="G2" s="106" t="s">
        <v>26</v>
      </c>
      <c r="H2" s="170"/>
      <c r="I2" s="177" t="s">
        <v>27</v>
      </c>
      <c r="J2" s="314" t="s">
        <v>28</v>
      </c>
      <c r="K2" s="315"/>
      <c r="L2" s="220" t="s">
        <v>231</v>
      </c>
      <c r="M2" s="218" t="s">
        <v>58</v>
      </c>
      <c r="N2" s="218" t="s">
        <v>232</v>
      </c>
      <c r="O2" s="218" t="s">
        <v>233</v>
      </c>
      <c r="P2" s="218" t="s">
        <v>234</v>
      </c>
      <c r="Q2" s="218" t="s">
        <v>235</v>
      </c>
      <c r="R2" s="218" t="s">
        <v>1069</v>
      </c>
      <c r="S2" s="218" t="s">
        <v>1070</v>
      </c>
      <c r="T2" s="218" t="s">
        <v>1071</v>
      </c>
      <c r="U2" s="218" t="s">
        <v>1072</v>
      </c>
      <c r="V2" s="218" t="s">
        <v>236</v>
      </c>
      <c r="W2" s="218" t="s">
        <v>237</v>
      </c>
      <c r="X2" s="218" t="s">
        <v>238</v>
      </c>
      <c r="Y2" s="218" t="s">
        <v>1073</v>
      </c>
      <c r="Z2" s="218" t="s">
        <v>1074</v>
      </c>
      <c r="AA2" s="218" t="s">
        <v>1075</v>
      </c>
      <c r="AB2" s="218" t="s">
        <v>1076</v>
      </c>
      <c r="AC2" s="218" t="s">
        <v>63</v>
      </c>
      <c r="AD2" s="218" t="s">
        <v>74</v>
      </c>
      <c r="AE2" s="218" t="s">
        <v>83</v>
      </c>
      <c r="AF2" s="218" t="s">
        <v>94</v>
      </c>
      <c r="AG2" s="218" t="s">
        <v>64</v>
      </c>
      <c r="AH2" s="218" t="s">
        <v>239</v>
      </c>
      <c r="AI2" s="218" t="s">
        <v>75</v>
      </c>
      <c r="AJ2" s="218" t="s">
        <v>240</v>
      </c>
      <c r="AK2" s="218" t="s">
        <v>84</v>
      </c>
      <c r="AL2" s="218" t="s">
        <v>95</v>
      </c>
      <c r="AM2" s="218" t="s">
        <v>101</v>
      </c>
      <c r="AN2" s="218" t="s">
        <v>104</v>
      </c>
      <c r="AO2" s="218" t="s">
        <v>108</v>
      </c>
      <c r="AP2" s="218" t="s">
        <v>96</v>
      </c>
      <c r="AQ2" s="218" t="s">
        <v>102</v>
      </c>
      <c r="AR2" s="218" t="s">
        <v>241</v>
      </c>
      <c r="AS2" s="218" t="s">
        <v>76</v>
      </c>
      <c r="AT2" s="218" t="s">
        <v>65</v>
      </c>
      <c r="AU2" s="218" t="s">
        <v>85</v>
      </c>
      <c r="AV2" s="218" t="s">
        <v>96</v>
      </c>
      <c r="AW2" s="218" t="s">
        <v>102</v>
      </c>
      <c r="AX2" s="218" t="s">
        <v>85</v>
      </c>
      <c r="AY2" s="218" t="s">
        <v>85</v>
      </c>
      <c r="AZ2" s="218" t="s">
        <v>141</v>
      </c>
      <c r="BA2" s="218" t="s">
        <v>143</v>
      </c>
      <c r="BB2" s="218" t="s">
        <v>147</v>
      </c>
      <c r="BC2" s="218" t="s">
        <v>148</v>
      </c>
      <c r="BD2" s="218" t="s">
        <v>151</v>
      </c>
      <c r="BE2" s="218" t="s">
        <v>152</v>
      </c>
      <c r="BF2" s="218" t="s">
        <v>157</v>
      </c>
      <c r="BG2" s="218" t="s">
        <v>163</v>
      </c>
      <c r="BH2" s="218" t="s">
        <v>242</v>
      </c>
      <c r="BI2" s="231" t="s">
        <v>243</v>
      </c>
      <c r="BJ2" s="231" t="s">
        <v>244</v>
      </c>
      <c r="BK2" s="231" t="s">
        <v>245</v>
      </c>
      <c r="BL2" s="231" t="s">
        <v>246</v>
      </c>
      <c r="BM2" s="231" t="s">
        <v>247</v>
      </c>
      <c r="BN2" s="231" t="s">
        <v>248</v>
      </c>
      <c r="BO2" s="231" t="s">
        <v>249</v>
      </c>
      <c r="BP2" s="231" t="s">
        <v>250</v>
      </c>
      <c r="BQ2" s="231" t="s">
        <v>251</v>
      </c>
      <c r="BR2" s="231" t="s">
        <v>252</v>
      </c>
      <c r="BS2" s="231" t="s">
        <v>253</v>
      </c>
      <c r="BT2" s="231" t="s">
        <v>254</v>
      </c>
      <c r="BU2" s="231" t="s">
        <v>255</v>
      </c>
      <c r="BV2" s="231" t="s">
        <v>256</v>
      </c>
      <c r="BW2" s="231" t="s">
        <v>257</v>
      </c>
      <c r="BX2" s="231" t="s">
        <v>258</v>
      </c>
      <c r="BY2" s="231" t="s">
        <v>259</v>
      </c>
      <c r="BZ2" s="232" t="s">
        <v>260</v>
      </c>
      <c r="CA2" s="232" t="s">
        <v>261</v>
      </c>
      <c r="CB2" s="232" t="s">
        <v>262</v>
      </c>
      <c r="CC2" s="180"/>
      <c r="CD2" s="177" t="s">
        <v>51</v>
      </c>
      <c r="CE2" s="144" t="s">
        <v>263</v>
      </c>
    </row>
    <row r="3" spans="1:83" ht="29.25" customHeight="1" thickBot="1" x14ac:dyDescent="0.45">
      <c r="A3" s="318" t="s">
        <v>264</v>
      </c>
      <c r="B3" s="319"/>
      <c r="C3" s="319"/>
      <c r="D3" s="319"/>
      <c r="E3" s="319"/>
      <c r="F3" s="319"/>
      <c r="G3" s="320"/>
      <c r="H3" s="171"/>
      <c r="I3" s="148"/>
      <c r="J3" s="148"/>
      <c r="K3" s="148"/>
      <c r="L3" s="145"/>
      <c r="M3" s="7" t="s">
        <v>265</v>
      </c>
      <c r="N3" s="7" t="s">
        <v>265</v>
      </c>
      <c r="O3" s="7" t="s">
        <v>265</v>
      </c>
      <c r="P3" s="7" t="s">
        <v>265</v>
      </c>
      <c r="Q3" s="7" t="s">
        <v>265</v>
      </c>
      <c r="R3" s="7" t="s">
        <v>265</v>
      </c>
      <c r="S3" s="7" t="s">
        <v>265</v>
      </c>
      <c r="T3" s="7" t="s">
        <v>265</v>
      </c>
      <c r="U3" s="7" t="s">
        <v>265</v>
      </c>
      <c r="V3" s="7" t="s">
        <v>265</v>
      </c>
      <c r="W3" s="7" t="s">
        <v>265</v>
      </c>
      <c r="X3" s="7" t="s">
        <v>265</v>
      </c>
      <c r="Y3" s="7" t="s">
        <v>265</v>
      </c>
      <c r="Z3" s="7" t="s">
        <v>265</v>
      </c>
      <c r="AA3" s="7" t="s">
        <v>265</v>
      </c>
      <c r="AB3" s="7" t="s">
        <v>265</v>
      </c>
      <c r="AC3" s="7" t="s">
        <v>265</v>
      </c>
      <c r="AD3" s="7" t="s">
        <v>265</v>
      </c>
      <c r="AE3" s="7" t="s">
        <v>265</v>
      </c>
      <c r="AF3" s="7" t="s">
        <v>265</v>
      </c>
      <c r="AG3" s="7" t="s">
        <v>265</v>
      </c>
      <c r="AH3" s="7" t="s">
        <v>265</v>
      </c>
      <c r="AI3" s="7" t="s">
        <v>265</v>
      </c>
      <c r="AJ3" s="7" t="s">
        <v>265</v>
      </c>
      <c r="AK3" s="7" t="s">
        <v>265</v>
      </c>
      <c r="AL3" s="7" t="s">
        <v>265</v>
      </c>
      <c r="AM3" s="7" t="s">
        <v>265</v>
      </c>
      <c r="AN3" s="7" t="s">
        <v>265</v>
      </c>
      <c r="AO3" s="7" t="s">
        <v>265</v>
      </c>
      <c r="AP3" s="7" t="s">
        <v>231</v>
      </c>
      <c r="AQ3" s="7" t="s">
        <v>266</v>
      </c>
      <c r="AR3" s="7" t="s">
        <v>267</v>
      </c>
      <c r="AS3" s="7" t="s">
        <v>267</v>
      </c>
      <c r="AT3" s="7" t="s">
        <v>267</v>
      </c>
      <c r="AU3" s="7" t="s">
        <v>267</v>
      </c>
      <c r="AV3" s="7" t="s">
        <v>267</v>
      </c>
      <c r="AW3" s="7" t="s">
        <v>267</v>
      </c>
      <c r="AX3" s="7" t="s">
        <v>268</v>
      </c>
      <c r="AY3" s="7" t="s">
        <v>269</v>
      </c>
      <c r="AZ3" s="7" t="s">
        <v>265</v>
      </c>
      <c r="BA3" s="7" t="s">
        <v>265</v>
      </c>
      <c r="BB3" s="7" t="s">
        <v>265</v>
      </c>
      <c r="BC3" s="7" t="s">
        <v>265</v>
      </c>
      <c r="BD3" s="7" t="s">
        <v>265</v>
      </c>
      <c r="BE3" s="7" t="s">
        <v>265</v>
      </c>
      <c r="BF3" s="7" t="s">
        <v>265</v>
      </c>
      <c r="BG3" s="7" t="s">
        <v>265</v>
      </c>
      <c r="BH3" s="7" t="s">
        <v>265</v>
      </c>
      <c r="BI3" s="7" t="s">
        <v>267</v>
      </c>
      <c r="BJ3" s="7" t="s">
        <v>267</v>
      </c>
      <c r="BK3" s="7" t="s">
        <v>267</v>
      </c>
      <c r="BL3" s="7" t="s">
        <v>267</v>
      </c>
      <c r="BM3" s="7" t="s">
        <v>267</v>
      </c>
      <c r="BN3" s="7" t="s">
        <v>267</v>
      </c>
      <c r="BO3" s="7" t="s">
        <v>267</v>
      </c>
      <c r="BP3" s="7" t="s">
        <v>267</v>
      </c>
      <c r="BQ3" s="7" t="s">
        <v>267</v>
      </c>
      <c r="BR3" s="7" t="s">
        <v>267</v>
      </c>
      <c r="BS3" s="7" t="s">
        <v>267</v>
      </c>
      <c r="BT3" s="7" t="s">
        <v>267</v>
      </c>
      <c r="BU3" s="7" t="s">
        <v>267</v>
      </c>
      <c r="BV3" s="7" t="s">
        <v>267</v>
      </c>
      <c r="BW3" s="7" t="s">
        <v>267</v>
      </c>
      <c r="BX3" s="7" t="s">
        <v>267</v>
      </c>
      <c r="BY3" s="7" t="s">
        <v>267</v>
      </c>
      <c r="BZ3" s="7" t="s">
        <v>267</v>
      </c>
      <c r="CA3" s="7" t="s">
        <v>267</v>
      </c>
      <c r="CB3" s="7" t="s">
        <v>267</v>
      </c>
      <c r="CC3" s="16"/>
      <c r="CD3" s="179" t="s">
        <v>66</v>
      </c>
      <c r="CE3" s="6">
        <v>1</v>
      </c>
    </row>
    <row r="4" spans="1:83" ht="32.6" customHeight="1" x14ac:dyDescent="0.4">
      <c r="A4" s="153">
        <v>1</v>
      </c>
      <c r="B4" s="307" t="s">
        <v>270</v>
      </c>
      <c r="C4" s="164" t="s">
        <v>271</v>
      </c>
      <c r="D4" s="107" t="s">
        <v>272</v>
      </c>
      <c r="E4" s="87"/>
      <c r="F4" s="107" t="s">
        <v>273</v>
      </c>
      <c r="G4" s="88"/>
      <c r="H4" s="172"/>
      <c r="I4" s="70" t="s">
        <v>274</v>
      </c>
      <c r="J4" s="70">
        <f t="shared" ref="J4:J66" si="0">IF(K4=TRUE,1,0)</f>
        <v>1</v>
      </c>
      <c r="K4" s="149" t="b">
        <f>OR($AU4,$AV4,$AW4)</f>
        <v>1</v>
      </c>
      <c r="L4" s="145"/>
      <c r="M4" s="7"/>
      <c r="N4" s="7"/>
      <c r="O4" s="7"/>
      <c r="P4" s="7"/>
      <c r="Q4" s="7"/>
      <c r="R4" s="7"/>
      <c r="S4" s="7"/>
      <c r="T4" s="7"/>
      <c r="U4" s="7"/>
      <c r="V4" s="7"/>
      <c r="W4" s="7"/>
      <c r="X4" s="7"/>
      <c r="Y4" s="7"/>
      <c r="Z4" s="7"/>
      <c r="AA4" s="7"/>
      <c r="AB4" s="7"/>
      <c r="AC4" s="7"/>
      <c r="AD4" s="7"/>
      <c r="AE4" s="7"/>
      <c r="AF4" s="7"/>
      <c r="AG4" s="7"/>
      <c r="AH4" s="7"/>
      <c r="AI4" s="71"/>
      <c r="AJ4" s="71"/>
      <c r="AK4" s="7"/>
      <c r="AL4" s="7"/>
      <c r="AM4" s="7"/>
      <c r="AN4" s="7"/>
      <c r="AO4" s="7"/>
      <c r="AP4" s="7"/>
      <c r="AQ4" s="7"/>
      <c r="AR4" s="145"/>
      <c r="AS4" s="7"/>
      <c r="AT4" s="7"/>
      <c r="AU4" s="7">
        <f>$AU$1</f>
        <v>1</v>
      </c>
      <c r="AV4" s="7">
        <f>$AV$1</f>
        <v>1</v>
      </c>
      <c r="AW4" s="7">
        <f>$AW$1</f>
        <v>1</v>
      </c>
      <c r="AX4" s="7"/>
      <c r="AY4" s="7"/>
      <c r="AZ4" s="7"/>
      <c r="BA4" s="7"/>
      <c r="BB4" s="7"/>
      <c r="BC4" s="7"/>
      <c r="BD4" s="7"/>
      <c r="BE4" s="7"/>
      <c r="BF4" s="6"/>
      <c r="BG4" s="6"/>
      <c r="BH4" s="6"/>
      <c r="BI4" s="6"/>
      <c r="BJ4" s="6"/>
      <c r="BK4" s="6"/>
      <c r="BL4" s="6"/>
      <c r="BM4" s="6"/>
      <c r="BN4" s="6"/>
      <c r="BO4" s="6"/>
      <c r="BP4" s="6"/>
      <c r="BQ4" s="6"/>
      <c r="BR4" s="6"/>
      <c r="BS4" s="6"/>
      <c r="BT4" s="6"/>
      <c r="BU4" s="6"/>
      <c r="BV4" s="6"/>
      <c r="BW4" s="6"/>
      <c r="BX4" s="6"/>
      <c r="BY4" s="6"/>
      <c r="BZ4" s="6"/>
      <c r="CA4" s="6"/>
      <c r="CB4" s="6"/>
      <c r="CC4" s="14"/>
      <c r="CD4" s="179" t="s">
        <v>77</v>
      </c>
      <c r="CE4" s="6">
        <v>2</v>
      </c>
    </row>
    <row r="5" spans="1:83" x14ac:dyDescent="0.4">
      <c r="A5" s="113">
        <v>2</v>
      </c>
      <c r="B5" s="308"/>
      <c r="C5" s="310" t="s">
        <v>275</v>
      </c>
      <c r="D5" s="51" t="s">
        <v>136</v>
      </c>
      <c r="E5" s="125"/>
      <c r="F5" s="118" t="s">
        <v>276</v>
      </c>
      <c r="G5" s="89"/>
      <c r="H5" s="172"/>
      <c r="I5" s="148"/>
      <c r="J5" s="148">
        <f t="shared" si="0"/>
        <v>1</v>
      </c>
      <c r="K5" s="148" t="b">
        <f>0&lt;SUM(J6,J7)</f>
        <v>1</v>
      </c>
      <c r="L5" s="145"/>
      <c r="M5" s="7"/>
      <c r="N5" s="7"/>
      <c r="O5" s="36"/>
      <c r="P5" s="36"/>
      <c r="Q5" s="36"/>
      <c r="R5" s="36"/>
      <c r="S5" s="36"/>
      <c r="T5" s="36"/>
      <c r="U5" s="36"/>
      <c r="V5" s="36"/>
      <c r="W5" s="36"/>
      <c r="X5" s="36"/>
      <c r="Y5" s="36"/>
      <c r="Z5" s="36"/>
      <c r="AA5" s="36"/>
      <c r="AB5" s="36"/>
      <c r="AC5" s="7"/>
      <c r="AD5" s="7"/>
      <c r="AE5" s="7"/>
      <c r="AF5" s="7"/>
      <c r="AG5" s="7"/>
      <c r="AH5" s="7"/>
      <c r="AI5" s="7"/>
      <c r="AJ5" s="7"/>
      <c r="AK5" s="7"/>
      <c r="AL5" s="7"/>
      <c r="AM5" s="7"/>
      <c r="AN5" s="7"/>
      <c r="AO5" s="7"/>
      <c r="AP5" s="7"/>
      <c r="AQ5" s="7"/>
      <c r="AR5" s="145"/>
      <c r="AS5" s="7"/>
      <c r="AT5" s="7"/>
      <c r="AU5" s="7"/>
      <c r="AV5" s="7"/>
      <c r="AW5" s="7"/>
      <c r="AX5" s="7"/>
      <c r="AY5" s="7"/>
      <c r="AZ5" s="7"/>
      <c r="BA5" s="7"/>
      <c r="BB5" s="7"/>
      <c r="BC5" s="7"/>
      <c r="BD5" s="7"/>
      <c r="BE5" s="7"/>
      <c r="BF5" s="6"/>
      <c r="BG5" s="6"/>
      <c r="BH5" s="6"/>
      <c r="BI5" s="7"/>
      <c r="BJ5" s="7"/>
      <c r="BK5" s="7"/>
      <c r="BL5" s="7"/>
      <c r="BM5" s="7"/>
      <c r="BN5" s="7"/>
      <c r="BO5" s="7"/>
      <c r="BP5" s="7"/>
      <c r="BQ5" s="7"/>
      <c r="BR5" s="7"/>
      <c r="BS5" s="7"/>
      <c r="BT5" s="7"/>
      <c r="BU5" s="7"/>
      <c r="BV5" s="7"/>
      <c r="BW5" s="7"/>
      <c r="BX5" s="7"/>
      <c r="BY5" s="7"/>
      <c r="BZ5" s="7"/>
      <c r="CA5" s="7"/>
      <c r="CB5" s="7"/>
      <c r="CC5" s="16"/>
      <c r="CD5" s="14"/>
      <c r="CE5" s="6">
        <v>3</v>
      </c>
    </row>
    <row r="6" spans="1:83" ht="29.15" x14ac:dyDescent="0.4">
      <c r="A6" s="153">
        <v>3</v>
      </c>
      <c r="B6" s="308"/>
      <c r="C6" s="311"/>
      <c r="D6" s="51" t="s">
        <v>277</v>
      </c>
      <c r="E6" s="90"/>
      <c r="F6" s="51"/>
      <c r="G6" s="89"/>
      <c r="H6" s="172"/>
      <c r="I6" s="70" t="s">
        <v>274</v>
      </c>
      <c r="J6" s="70">
        <f t="shared" si="0"/>
        <v>1</v>
      </c>
      <c r="K6" s="149" t="b">
        <f>OR($AU6,$AV6,$AW6)</f>
        <v>1</v>
      </c>
      <c r="L6" s="145"/>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145"/>
      <c r="AS6" s="7"/>
      <c r="AT6" s="7"/>
      <c r="AU6" s="7">
        <f>$AU$1</f>
        <v>1</v>
      </c>
      <c r="AV6" s="7">
        <f>$AV$1</f>
        <v>1</v>
      </c>
      <c r="AW6" s="7">
        <f>$AW$1</f>
        <v>1</v>
      </c>
      <c r="AX6" s="7"/>
      <c r="AY6" s="7"/>
      <c r="AZ6" s="7"/>
      <c r="BA6" s="7"/>
      <c r="BB6" s="7"/>
      <c r="BC6" s="7"/>
      <c r="BD6" s="7"/>
      <c r="BE6" s="7"/>
      <c r="BF6" s="6"/>
      <c r="BG6" s="6"/>
      <c r="BH6" s="6"/>
      <c r="BI6" s="7"/>
      <c r="BJ6" s="7"/>
      <c r="BK6" s="7"/>
      <c r="BL6" s="7"/>
      <c r="BM6" s="7"/>
      <c r="BN6" s="7"/>
      <c r="BO6" s="7"/>
      <c r="BP6" s="7"/>
      <c r="BQ6" s="7"/>
      <c r="BR6" s="7"/>
      <c r="BS6" s="7"/>
      <c r="BT6" s="7"/>
      <c r="BU6" s="7"/>
      <c r="BV6" s="7"/>
      <c r="BW6" s="7"/>
      <c r="BX6" s="7"/>
      <c r="BY6" s="7"/>
      <c r="BZ6" s="7"/>
      <c r="CA6" s="7"/>
      <c r="CB6" s="7"/>
      <c r="CC6" s="16"/>
      <c r="CD6" s="14"/>
      <c r="CE6" s="6">
        <v>4</v>
      </c>
    </row>
    <row r="7" spans="1:83" ht="29.15" x14ac:dyDescent="0.4">
      <c r="A7" s="153">
        <v>4</v>
      </c>
      <c r="B7" s="308"/>
      <c r="C7" s="312"/>
      <c r="D7" s="51" t="s">
        <v>278</v>
      </c>
      <c r="E7" s="90"/>
      <c r="F7" s="51"/>
      <c r="G7" s="89"/>
      <c r="H7" s="172"/>
      <c r="I7" s="70" t="s">
        <v>274</v>
      </c>
      <c r="J7" s="70">
        <f t="shared" si="0"/>
        <v>1</v>
      </c>
      <c r="K7" s="149" t="b">
        <f>OR($AU7,$AV7,$AW7)</f>
        <v>1</v>
      </c>
      <c r="L7" s="145"/>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145"/>
      <c r="AS7" s="7"/>
      <c r="AT7" s="7"/>
      <c r="AU7" s="7">
        <f>$AU$1</f>
        <v>1</v>
      </c>
      <c r="AV7" s="7">
        <f>$AV$1</f>
        <v>1</v>
      </c>
      <c r="AW7" s="7">
        <f>$AW$1</f>
        <v>1</v>
      </c>
      <c r="AX7" s="7"/>
      <c r="AY7" s="7"/>
      <c r="AZ7" s="7"/>
      <c r="BA7" s="7"/>
      <c r="BB7" s="7"/>
      <c r="BC7" s="7"/>
      <c r="BD7" s="7"/>
      <c r="BE7" s="7"/>
      <c r="BF7" s="6"/>
      <c r="BG7" s="6"/>
      <c r="BH7" s="6"/>
      <c r="BI7" s="6"/>
      <c r="BJ7" s="6"/>
      <c r="BK7" s="6"/>
      <c r="BL7" s="6"/>
      <c r="BM7" s="6"/>
      <c r="BN7" s="6"/>
      <c r="BO7" s="6"/>
      <c r="BP7" s="6"/>
      <c r="BQ7" s="6"/>
      <c r="BR7" s="6"/>
      <c r="BS7" s="6"/>
      <c r="BT7" s="6"/>
      <c r="BU7" s="6"/>
      <c r="BV7" s="6"/>
      <c r="BW7" s="6"/>
      <c r="BX7" s="6"/>
      <c r="BY7" s="6"/>
      <c r="BZ7" s="6"/>
      <c r="CA7" s="6"/>
      <c r="CB7" s="6"/>
      <c r="CC7" s="14"/>
      <c r="CD7" s="14"/>
      <c r="CE7" s="6">
        <v>5</v>
      </c>
    </row>
    <row r="8" spans="1:83" ht="29.15" x14ac:dyDescent="0.4">
      <c r="A8" s="113">
        <v>5</v>
      </c>
      <c r="B8" s="308"/>
      <c r="C8" s="310" t="s">
        <v>279</v>
      </c>
      <c r="D8" s="51" t="s">
        <v>136</v>
      </c>
      <c r="E8" s="125"/>
      <c r="F8" s="225" t="s">
        <v>1097</v>
      </c>
      <c r="G8" s="89"/>
      <c r="H8" s="172"/>
      <c r="I8" s="148"/>
      <c r="J8" s="148">
        <f t="shared" si="0"/>
        <v>1</v>
      </c>
      <c r="K8" s="148" t="b">
        <f>0&lt;SUM(J9,J10,J11)</f>
        <v>1</v>
      </c>
      <c r="L8" s="145"/>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145"/>
      <c r="AS8" s="7"/>
      <c r="AT8" s="7"/>
      <c r="AU8" s="7"/>
      <c r="AV8" s="7"/>
      <c r="AW8" s="7"/>
      <c r="AX8" s="7"/>
      <c r="AY8" s="7"/>
      <c r="AZ8" s="7"/>
      <c r="BA8" s="7"/>
      <c r="BB8" s="7"/>
      <c r="BC8" s="7"/>
      <c r="BD8" s="7"/>
      <c r="BE8" s="7"/>
      <c r="BF8" s="6"/>
      <c r="BG8" s="6"/>
      <c r="BH8" s="6"/>
      <c r="BI8" s="6"/>
      <c r="BJ8" s="6"/>
      <c r="BK8" s="6"/>
      <c r="BL8" s="6"/>
      <c r="BM8" s="6"/>
      <c r="BN8" s="6"/>
      <c r="BO8" s="6"/>
      <c r="BP8" s="6"/>
      <c r="BQ8" s="6"/>
      <c r="BR8" s="6"/>
      <c r="BS8" s="6"/>
      <c r="BT8" s="6"/>
      <c r="BU8" s="6"/>
      <c r="BV8" s="6"/>
      <c r="BW8" s="6"/>
      <c r="BX8" s="6"/>
      <c r="BY8" s="6"/>
      <c r="BZ8" s="6"/>
      <c r="CA8" s="6"/>
      <c r="CB8" s="6"/>
      <c r="CC8" s="14"/>
      <c r="CD8" s="14"/>
      <c r="CE8" s="6">
        <v>6</v>
      </c>
    </row>
    <row r="9" spans="1:83" x14ac:dyDescent="0.4">
      <c r="A9" s="153">
        <v>6</v>
      </c>
      <c r="B9" s="308"/>
      <c r="C9" s="311"/>
      <c r="D9" s="51" t="s">
        <v>280</v>
      </c>
      <c r="E9" s="90"/>
      <c r="F9" s="225" t="s">
        <v>281</v>
      </c>
      <c r="G9" s="89"/>
      <c r="H9" s="172"/>
      <c r="I9" s="70" t="s">
        <v>282</v>
      </c>
      <c r="J9" s="70">
        <f t="shared" si="0"/>
        <v>1</v>
      </c>
      <c r="K9" s="149" t="b">
        <f>1=AU9</f>
        <v>1</v>
      </c>
      <c r="L9" s="145"/>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145"/>
      <c r="AS9" s="7"/>
      <c r="AT9" s="7"/>
      <c r="AU9" s="7">
        <f>$AU$1</f>
        <v>1</v>
      </c>
      <c r="AV9" s="7"/>
      <c r="AW9" s="7"/>
      <c r="AX9" s="7"/>
      <c r="AY9" s="7"/>
      <c r="AZ9" s="7"/>
      <c r="BA9" s="7"/>
      <c r="BB9" s="7"/>
      <c r="BC9" s="7"/>
      <c r="BD9" s="7"/>
      <c r="BE9" s="7"/>
      <c r="BF9" s="6"/>
      <c r="BG9" s="6"/>
      <c r="BH9" s="6"/>
      <c r="BI9" s="6"/>
      <c r="BJ9" s="6"/>
      <c r="BK9" s="6"/>
      <c r="BL9" s="6"/>
      <c r="BM9" s="6"/>
      <c r="BN9" s="6"/>
      <c r="BO9" s="6"/>
      <c r="BP9" s="6"/>
      <c r="BQ9" s="6"/>
      <c r="BR9" s="6"/>
      <c r="BS9" s="6"/>
      <c r="BT9" s="6"/>
      <c r="BU9" s="6"/>
      <c r="BV9" s="6"/>
      <c r="BW9" s="6"/>
      <c r="BX9" s="6"/>
      <c r="BY9" s="6"/>
      <c r="BZ9" s="6"/>
      <c r="CA9" s="6"/>
      <c r="CB9" s="6"/>
      <c r="CC9" s="14"/>
      <c r="CD9" s="14"/>
      <c r="CE9" s="14"/>
    </row>
    <row r="10" spans="1:83" x14ac:dyDescent="0.4">
      <c r="A10" s="153">
        <v>7</v>
      </c>
      <c r="B10" s="308"/>
      <c r="C10" s="311"/>
      <c r="D10" s="51" t="s">
        <v>283</v>
      </c>
      <c r="E10" s="90"/>
      <c r="F10" s="51"/>
      <c r="G10" s="89"/>
      <c r="H10" s="172"/>
      <c r="I10" s="70" t="s">
        <v>282</v>
      </c>
      <c r="J10" s="70">
        <f t="shared" si="0"/>
        <v>1</v>
      </c>
      <c r="K10" s="149" t="b">
        <f t="shared" ref="K10:K11" si="1">1=AU10</f>
        <v>1</v>
      </c>
      <c r="L10" s="145"/>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145"/>
      <c r="AS10" s="7"/>
      <c r="AT10" s="7"/>
      <c r="AU10" s="7">
        <f>$AU$1</f>
        <v>1</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16"/>
    </row>
    <row r="11" spans="1:83" x14ac:dyDescent="0.4">
      <c r="A11" s="113">
        <v>8</v>
      </c>
      <c r="B11" s="308"/>
      <c r="C11" s="312"/>
      <c r="D11" s="51" t="s">
        <v>284</v>
      </c>
      <c r="E11" s="90"/>
      <c r="F11" s="225" t="s">
        <v>281</v>
      </c>
      <c r="G11" s="89"/>
      <c r="H11" s="172"/>
      <c r="I11" s="70" t="s">
        <v>282</v>
      </c>
      <c r="J11" s="70">
        <f t="shared" si="0"/>
        <v>1</v>
      </c>
      <c r="K11" s="149" t="b">
        <f t="shared" si="1"/>
        <v>1</v>
      </c>
      <c r="L11" s="145"/>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145"/>
      <c r="AS11" s="7"/>
      <c r="AT11" s="7"/>
      <c r="AU11" s="7">
        <f>$AU$1</f>
        <v>1</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16"/>
    </row>
    <row r="12" spans="1:83" ht="29.15" x14ac:dyDescent="0.4">
      <c r="A12" s="153">
        <v>9</v>
      </c>
      <c r="B12" s="308"/>
      <c r="C12" s="310" t="s">
        <v>285</v>
      </c>
      <c r="D12" s="51" t="s">
        <v>136</v>
      </c>
      <c r="E12" s="125"/>
      <c r="F12" s="51" t="s">
        <v>1094</v>
      </c>
      <c r="G12" s="89"/>
      <c r="H12" s="172"/>
      <c r="I12" s="148"/>
      <c r="J12" s="148">
        <f t="shared" si="0"/>
        <v>1</v>
      </c>
      <c r="K12" s="148" t="b">
        <f>0&lt;SUM(J13,J14)</f>
        <v>1</v>
      </c>
      <c r="L12" s="145"/>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145"/>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16"/>
    </row>
    <row r="13" spans="1:83" x14ac:dyDescent="0.4">
      <c r="A13" s="153">
        <v>10</v>
      </c>
      <c r="B13" s="308"/>
      <c r="C13" s="311"/>
      <c r="D13" s="51" t="s">
        <v>286</v>
      </c>
      <c r="E13" s="90"/>
      <c r="F13" s="51"/>
      <c r="G13" s="89"/>
      <c r="H13" s="172"/>
      <c r="I13" s="70" t="s">
        <v>274</v>
      </c>
      <c r="J13" s="70">
        <f t="shared" si="0"/>
        <v>1</v>
      </c>
      <c r="K13" s="149" t="b">
        <f>OR($AU13,$AV13,$AW13)</f>
        <v>1</v>
      </c>
      <c r="L13" s="145"/>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145"/>
      <c r="AS13" s="7"/>
      <c r="AT13" s="7"/>
      <c r="AU13" s="7">
        <f>$AU$1</f>
        <v>1</v>
      </c>
      <c r="AV13" s="7">
        <f>$AV$1</f>
        <v>1</v>
      </c>
      <c r="AW13" s="7">
        <f>$AW$1</f>
        <v>1</v>
      </c>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16"/>
    </row>
    <row r="14" spans="1:83" x14ac:dyDescent="0.4">
      <c r="A14" s="113">
        <v>11</v>
      </c>
      <c r="B14" s="308"/>
      <c r="C14" s="312"/>
      <c r="D14" s="51" t="s">
        <v>243</v>
      </c>
      <c r="E14" s="90"/>
      <c r="F14" s="51"/>
      <c r="G14" s="89"/>
      <c r="H14" s="172"/>
      <c r="I14" s="70" t="s">
        <v>274</v>
      </c>
      <c r="J14" s="70">
        <f t="shared" si="0"/>
        <v>1</v>
      </c>
      <c r="K14" s="149" t="b">
        <f>OR($AU14,$AV14,$AW14)</f>
        <v>1</v>
      </c>
      <c r="L14" s="145"/>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145"/>
      <c r="AS14" s="7"/>
      <c r="AT14" s="7"/>
      <c r="AU14" s="7">
        <f>$AU$1</f>
        <v>1</v>
      </c>
      <c r="AV14" s="7">
        <f>$AV$1</f>
        <v>1</v>
      </c>
      <c r="AW14" s="7">
        <f>$AW$1</f>
        <v>1</v>
      </c>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16"/>
    </row>
    <row r="15" spans="1:83" ht="29.15" x14ac:dyDescent="0.4">
      <c r="A15" s="153">
        <v>12</v>
      </c>
      <c r="B15" s="308"/>
      <c r="C15" s="310" t="s">
        <v>287</v>
      </c>
      <c r="D15" s="51" t="s">
        <v>136</v>
      </c>
      <c r="E15" s="125"/>
      <c r="F15" s="51" t="s">
        <v>1098</v>
      </c>
      <c r="G15" s="89"/>
      <c r="H15" s="172"/>
      <c r="I15" s="148"/>
      <c r="J15" s="148">
        <f t="shared" si="0"/>
        <v>1</v>
      </c>
      <c r="K15" s="148" t="b">
        <f>0&lt;SUM(J16,J17)</f>
        <v>1</v>
      </c>
      <c r="L15" s="145"/>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145"/>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16"/>
    </row>
    <row r="16" spans="1:83" x14ac:dyDescent="0.4">
      <c r="A16" s="153">
        <v>13</v>
      </c>
      <c r="B16" s="308"/>
      <c r="C16" s="311"/>
      <c r="D16" s="51" t="s">
        <v>288</v>
      </c>
      <c r="E16" s="90"/>
      <c r="F16" s="51"/>
      <c r="G16" s="89"/>
      <c r="H16" s="172"/>
      <c r="I16" s="70" t="s">
        <v>289</v>
      </c>
      <c r="J16" s="70">
        <f t="shared" si="0"/>
        <v>1</v>
      </c>
      <c r="K16" s="149" t="b">
        <f>1=$BI16</f>
        <v>1</v>
      </c>
      <c r="L16" s="145"/>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145"/>
      <c r="AS16" s="7"/>
      <c r="AT16" s="7"/>
      <c r="AU16" s="7"/>
      <c r="AV16" s="7"/>
      <c r="AW16" s="7"/>
      <c r="AX16" s="7"/>
      <c r="AY16" s="7"/>
      <c r="AZ16" s="7"/>
      <c r="BA16" s="7"/>
      <c r="BB16" s="7"/>
      <c r="BC16" s="7"/>
      <c r="BD16" s="7"/>
      <c r="BE16" s="7"/>
      <c r="BF16" s="7"/>
      <c r="BG16" s="7"/>
      <c r="BH16" s="7"/>
      <c r="BI16" s="7">
        <f>$BI$1</f>
        <v>1</v>
      </c>
      <c r="BJ16" s="7"/>
      <c r="BK16" s="7"/>
      <c r="BL16" s="7"/>
      <c r="BM16" s="7"/>
      <c r="BN16" s="7"/>
      <c r="BO16" s="7"/>
      <c r="BP16" s="7"/>
      <c r="BQ16" s="7"/>
      <c r="BR16" s="7"/>
      <c r="BS16" s="7"/>
      <c r="BT16" s="7"/>
      <c r="BU16" s="7"/>
      <c r="BV16" s="7"/>
      <c r="BW16" s="7"/>
      <c r="BX16" s="7"/>
      <c r="BY16" s="7"/>
      <c r="BZ16" s="7"/>
      <c r="CA16" s="7"/>
      <c r="CB16" s="7"/>
      <c r="CC16" s="16"/>
    </row>
    <row r="17" spans="1:81" x14ac:dyDescent="0.4">
      <c r="A17" s="113">
        <v>14</v>
      </c>
      <c r="B17" s="308"/>
      <c r="C17" s="312"/>
      <c r="D17" s="51" t="s">
        <v>290</v>
      </c>
      <c r="E17" s="90"/>
      <c r="F17" s="51"/>
      <c r="G17" s="89"/>
      <c r="H17" s="172"/>
      <c r="I17" s="70" t="s">
        <v>291</v>
      </c>
      <c r="J17" s="70">
        <f t="shared" si="0"/>
        <v>1</v>
      </c>
      <c r="K17" s="149" t="b">
        <f>1=$BI17</f>
        <v>1</v>
      </c>
      <c r="L17" s="145"/>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145"/>
      <c r="AS17" s="7"/>
      <c r="AT17" s="7"/>
      <c r="AU17" s="7"/>
      <c r="AV17" s="7"/>
      <c r="AW17" s="7"/>
      <c r="AX17" s="7"/>
      <c r="AY17" s="7"/>
      <c r="AZ17" s="7"/>
      <c r="BA17" s="7"/>
      <c r="BB17" s="7"/>
      <c r="BC17" s="7"/>
      <c r="BD17" s="7"/>
      <c r="BE17" s="7"/>
      <c r="BF17" s="7"/>
      <c r="BG17" s="7"/>
      <c r="BH17" s="7"/>
      <c r="BI17" s="7">
        <f>$BI$1</f>
        <v>1</v>
      </c>
      <c r="BJ17" s="7"/>
      <c r="BK17" s="7"/>
      <c r="BL17" s="7"/>
      <c r="BM17" s="7"/>
      <c r="BN17" s="7"/>
      <c r="BO17" s="7"/>
      <c r="BP17" s="7"/>
      <c r="BQ17" s="7"/>
      <c r="BR17" s="7"/>
      <c r="BS17" s="7"/>
      <c r="BT17" s="7"/>
      <c r="BU17" s="7"/>
      <c r="BV17" s="7"/>
      <c r="BW17" s="7"/>
      <c r="BX17" s="7"/>
      <c r="BY17" s="7"/>
      <c r="BZ17" s="7"/>
      <c r="CA17" s="7"/>
      <c r="CB17" s="7"/>
      <c r="CC17" s="16"/>
    </row>
    <row r="18" spans="1:81" x14ac:dyDescent="0.4">
      <c r="A18" s="153">
        <v>15</v>
      </c>
      <c r="B18" s="308"/>
      <c r="C18" s="108" t="s">
        <v>292</v>
      </c>
      <c r="D18" s="51" t="s">
        <v>59</v>
      </c>
      <c r="E18" s="90"/>
      <c r="F18" s="51" t="s">
        <v>293</v>
      </c>
      <c r="G18" s="89"/>
      <c r="H18" s="172"/>
      <c r="I18" s="70" t="s">
        <v>294</v>
      </c>
      <c r="J18" s="70">
        <f t="shared" si="0"/>
        <v>1</v>
      </c>
      <c r="K18" s="149" t="b">
        <f>OR($AU18,$AV18,$AW18)</f>
        <v>1</v>
      </c>
      <c r="L18" s="145"/>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145"/>
      <c r="AS18" s="7"/>
      <c r="AT18" s="7"/>
      <c r="AU18" s="7">
        <f>$AU$1</f>
        <v>1</v>
      </c>
      <c r="AV18" s="7">
        <f>$AV$1</f>
        <v>1</v>
      </c>
      <c r="AW18" s="7">
        <f>$AW$1</f>
        <v>1</v>
      </c>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16"/>
    </row>
    <row r="19" spans="1:81" ht="29.15" x14ac:dyDescent="0.4">
      <c r="A19" s="153">
        <v>16</v>
      </c>
      <c r="B19" s="308"/>
      <c r="C19" s="310" t="s">
        <v>295</v>
      </c>
      <c r="D19" s="51" t="s">
        <v>136</v>
      </c>
      <c r="E19" s="125"/>
      <c r="F19" s="51" t="s">
        <v>1099</v>
      </c>
      <c r="G19" s="89"/>
      <c r="H19" s="172"/>
      <c r="I19" s="148"/>
      <c r="J19" s="148">
        <f t="shared" si="0"/>
        <v>1</v>
      </c>
      <c r="K19" s="148" t="b">
        <f>0&lt;SUM(J20:J22)</f>
        <v>1</v>
      </c>
      <c r="L19" s="145"/>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145"/>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16"/>
    </row>
    <row r="20" spans="1:81" ht="31.65" customHeight="1" x14ac:dyDescent="0.4">
      <c r="A20" s="113">
        <v>17</v>
      </c>
      <c r="B20" s="308"/>
      <c r="C20" s="311"/>
      <c r="D20" s="51" t="s">
        <v>297</v>
      </c>
      <c r="E20" s="90"/>
      <c r="F20" s="316" t="s">
        <v>298</v>
      </c>
      <c r="G20" s="89"/>
      <c r="H20" s="172"/>
      <c r="I20" s="70" t="s">
        <v>299</v>
      </c>
      <c r="J20" s="70">
        <f t="shared" si="0"/>
        <v>1</v>
      </c>
      <c r="K20" s="149" t="b">
        <f>1=BJ20</f>
        <v>1</v>
      </c>
      <c r="L20" s="145"/>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145"/>
      <c r="AS20" s="7"/>
      <c r="AT20" s="7"/>
      <c r="AU20" s="7"/>
      <c r="AV20" s="7"/>
      <c r="AW20" s="7"/>
      <c r="AX20" s="7"/>
      <c r="AY20" s="7"/>
      <c r="AZ20" s="7"/>
      <c r="BA20" s="7"/>
      <c r="BB20" s="7"/>
      <c r="BC20" s="7"/>
      <c r="BD20" s="7"/>
      <c r="BE20" s="7"/>
      <c r="BF20" s="7"/>
      <c r="BG20" s="7"/>
      <c r="BH20" s="7"/>
      <c r="BI20" s="7"/>
      <c r="BJ20" s="6">
        <f>$BJ$1</f>
        <v>1</v>
      </c>
      <c r="BK20" s="7"/>
      <c r="BL20" s="7"/>
      <c r="BM20" s="7"/>
      <c r="BN20" s="7"/>
      <c r="BO20" s="7"/>
      <c r="BP20" s="7"/>
      <c r="BQ20" s="7"/>
      <c r="BR20" s="7"/>
      <c r="BS20" s="7"/>
      <c r="BT20" s="7"/>
      <c r="BU20" s="7"/>
      <c r="BV20" s="7"/>
      <c r="BW20" s="7"/>
      <c r="BX20" s="7"/>
      <c r="BY20" s="7"/>
      <c r="BZ20" s="7"/>
      <c r="CA20" s="7"/>
      <c r="CB20" s="7"/>
      <c r="CC20" s="16"/>
    </row>
    <row r="21" spans="1:81" ht="56.7" customHeight="1" x14ac:dyDescent="0.4">
      <c r="A21" s="153">
        <v>19</v>
      </c>
      <c r="B21" s="308"/>
      <c r="C21" s="311"/>
      <c r="D21" s="51" t="s">
        <v>300</v>
      </c>
      <c r="E21" s="90"/>
      <c r="F21" s="317"/>
      <c r="G21" s="89"/>
      <c r="H21" s="172"/>
      <c r="I21" s="70" t="s">
        <v>299</v>
      </c>
      <c r="J21" s="70">
        <f t="shared" ref="J21" si="2">IF(K21=TRUE,1,0)</f>
        <v>1</v>
      </c>
      <c r="K21" s="149" t="b">
        <f>1=BJ21</f>
        <v>1</v>
      </c>
      <c r="L21" s="145"/>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145"/>
      <c r="AS21" s="7"/>
      <c r="AT21" s="7"/>
      <c r="AU21" s="7"/>
      <c r="AV21" s="7"/>
      <c r="AW21" s="7"/>
      <c r="AX21" s="7"/>
      <c r="AY21" s="7"/>
      <c r="AZ21" s="7"/>
      <c r="BA21" s="7"/>
      <c r="BB21" s="7"/>
      <c r="BC21" s="7"/>
      <c r="BD21" s="7"/>
      <c r="BE21" s="7"/>
      <c r="BF21" s="7"/>
      <c r="BG21" s="7"/>
      <c r="BH21" s="7"/>
      <c r="BI21" s="7"/>
      <c r="BJ21" s="6">
        <f>$BJ$1</f>
        <v>1</v>
      </c>
      <c r="BK21" s="7"/>
      <c r="BL21" s="7"/>
      <c r="BM21" s="7"/>
      <c r="BN21" s="7"/>
      <c r="BO21" s="7"/>
      <c r="BP21" s="7"/>
      <c r="BQ21" s="7"/>
      <c r="BR21" s="7"/>
      <c r="BS21" s="7"/>
      <c r="BT21" s="7"/>
      <c r="BU21" s="7"/>
      <c r="BV21" s="7"/>
      <c r="BW21" s="7"/>
      <c r="BX21" s="7"/>
      <c r="BY21" s="7"/>
      <c r="BZ21" s="7"/>
      <c r="CA21" s="7"/>
      <c r="CB21" s="7"/>
      <c r="CC21" s="16"/>
    </row>
    <row r="22" spans="1:81" ht="29.15" x14ac:dyDescent="0.4">
      <c r="A22" s="153">
        <v>18</v>
      </c>
      <c r="B22" s="308"/>
      <c r="C22" s="311"/>
      <c r="D22" s="51" t="s">
        <v>301</v>
      </c>
      <c r="E22" s="90"/>
      <c r="F22" s="51" t="s">
        <v>302</v>
      </c>
      <c r="G22" s="89"/>
      <c r="H22" s="172"/>
      <c r="I22" s="70" t="s">
        <v>299</v>
      </c>
      <c r="J22" s="70">
        <f t="shared" si="0"/>
        <v>1</v>
      </c>
      <c r="K22" s="149" t="b">
        <f>1=BJ22</f>
        <v>1</v>
      </c>
      <c r="L22" s="145"/>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145"/>
      <c r="AS22" s="7"/>
      <c r="AT22" s="7"/>
      <c r="AU22" s="7"/>
      <c r="AV22" s="7"/>
      <c r="AW22" s="7"/>
      <c r="AX22" s="7"/>
      <c r="AY22" s="7"/>
      <c r="AZ22" s="7"/>
      <c r="BA22" s="7"/>
      <c r="BB22" s="7"/>
      <c r="BC22" s="7"/>
      <c r="BD22" s="7"/>
      <c r="BE22" s="7"/>
      <c r="BF22" s="7"/>
      <c r="BG22" s="7"/>
      <c r="BH22" s="7"/>
      <c r="BI22" s="7"/>
      <c r="BJ22" s="6">
        <f>$BJ$1</f>
        <v>1</v>
      </c>
      <c r="BK22" s="7"/>
      <c r="BL22" s="7"/>
      <c r="BM22" s="7"/>
      <c r="BN22" s="7"/>
      <c r="BO22" s="7"/>
      <c r="BP22" s="7"/>
      <c r="BQ22" s="7"/>
      <c r="BR22" s="7"/>
      <c r="BS22" s="7"/>
      <c r="BT22" s="7"/>
      <c r="BU22" s="7"/>
      <c r="BV22" s="7"/>
      <c r="BW22" s="7"/>
      <c r="BX22" s="7"/>
      <c r="BY22" s="7"/>
      <c r="BZ22" s="7"/>
      <c r="CA22" s="7"/>
      <c r="CB22" s="7"/>
      <c r="CC22" s="16"/>
    </row>
    <row r="23" spans="1:81" x14ac:dyDescent="0.4">
      <c r="A23" s="113">
        <v>20</v>
      </c>
      <c r="B23" s="308"/>
      <c r="C23" s="108" t="s">
        <v>245</v>
      </c>
      <c r="D23" s="51" t="s">
        <v>59</v>
      </c>
      <c r="E23" s="90"/>
      <c r="F23" s="51" t="s">
        <v>303</v>
      </c>
      <c r="G23" s="89"/>
      <c r="H23" s="172"/>
      <c r="I23" s="70" t="s">
        <v>274</v>
      </c>
      <c r="J23" s="70">
        <f t="shared" si="0"/>
        <v>1</v>
      </c>
      <c r="K23" s="149" t="b">
        <f>OR($AU23,$AV23,$AW23)</f>
        <v>1</v>
      </c>
      <c r="L23" s="145"/>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145"/>
      <c r="AS23" s="7"/>
      <c r="AT23" s="7"/>
      <c r="AU23" s="7">
        <f>$AU$1</f>
        <v>1</v>
      </c>
      <c r="AV23" s="7">
        <f>$AV$1</f>
        <v>1</v>
      </c>
      <c r="AW23" s="7">
        <f>$AW$1</f>
        <v>1</v>
      </c>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16"/>
    </row>
    <row r="24" spans="1:81" ht="29.15" x14ac:dyDescent="0.4">
      <c r="A24" s="153">
        <v>21</v>
      </c>
      <c r="B24" s="308"/>
      <c r="C24" s="310" t="s">
        <v>304</v>
      </c>
      <c r="D24" s="51" t="s">
        <v>136</v>
      </c>
      <c r="E24" s="125"/>
      <c r="F24" s="51" t="s">
        <v>1099</v>
      </c>
      <c r="G24" s="89"/>
      <c r="H24" s="172"/>
      <c r="I24" s="148"/>
      <c r="J24" s="148">
        <f t="shared" si="0"/>
        <v>1</v>
      </c>
      <c r="K24" s="148" t="b">
        <f>0&lt;SUM(J25:J27)</f>
        <v>1</v>
      </c>
      <c r="L24" s="145"/>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145"/>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16"/>
    </row>
    <row r="25" spans="1:81" ht="32.6" customHeight="1" x14ac:dyDescent="0.4">
      <c r="A25" s="153">
        <v>22</v>
      </c>
      <c r="B25" s="308"/>
      <c r="C25" s="311"/>
      <c r="D25" s="51" t="s">
        <v>297</v>
      </c>
      <c r="E25" s="90"/>
      <c r="F25" s="316" t="s">
        <v>298</v>
      </c>
      <c r="G25" s="89"/>
      <c r="H25" s="172"/>
      <c r="I25" s="70" t="s">
        <v>305</v>
      </c>
      <c r="J25" s="70">
        <f t="shared" si="0"/>
        <v>1</v>
      </c>
      <c r="K25" s="149" t="b">
        <f>1=BK25</f>
        <v>1</v>
      </c>
      <c r="L25" s="145"/>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145"/>
      <c r="AS25" s="7"/>
      <c r="AT25" s="7"/>
      <c r="AU25" s="7"/>
      <c r="AV25" s="7"/>
      <c r="AW25" s="7"/>
      <c r="AX25" s="7"/>
      <c r="AY25" s="7"/>
      <c r="AZ25" s="7"/>
      <c r="BA25" s="7"/>
      <c r="BB25" s="7"/>
      <c r="BC25" s="7"/>
      <c r="BD25" s="7"/>
      <c r="BE25" s="7"/>
      <c r="BF25" s="7"/>
      <c r="BG25" s="7"/>
      <c r="BH25" s="7"/>
      <c r="BI25" s="7"/>
      <c r="BJ25" s="7"/>
      <c r="BK25" s="7">
        <f>$BK$1</f>
        <v>1</v>
      </c>
      <c r="BL25" s="7"/>
      <c r="BM25" s="7"/>
      <c r="BN25" s="7"/>
      <c r="BO25" s="7"/>
      <c r="BP25" s="7"/>
      <c r="BQ25" s="7"/>
      <c r="BR25" s="7"/>
      <c r="BS25" s="7"/>
      <c r="BT25" s="7"/>
      <c r="BU25" s="7"/>
      <c r="BV25" s="7"/>
      <c r="BW25" s="7"/>
      <c r="BX25" s="7"/>
      <c r="BY25" s="7"/>
      <c r="BZ25" s="7"/>
      <c r="CA25" s="7"/>
      <c r="CB25" s="7"/>
      <c r="CC25" s="16"/>
    </row>
    <row r="26" spans="1:81" ht="52.4" customHeight="1" x14ac:dyDescent="0.4">
      <c r="A26" s="153">
        <v>24</v>
      </c>
      <c r="B26" s="308"/>
      <c r="C26" s="311"/>
      <c r="D26" s="51" t="s">
        <v>300</v>
      </c>
      <c r="E26" s="90"/>
      <c r="F26" s="317"/>
      <c r="G26" s="89"/>
      <c r="H26" s="172"/>
      <c r="I26" s="70" t="s">
        <v>305</v>
      </c>
      <c r="J26" s="70">
        <f t="shared" ref="J26" si="3">IF(K26=TRUE,1,0)</f>
        <v>1</v>
      </c>
      <c r="K26" s="149" t="b">
        <f t="shared" ref="K26" si="4">1=BK26</f>
        <v>1</v>
      </c>
      <c r="L26" s="145"/>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145"/>
      <c r="AS26" s="7"/>
      <c r="AT26" s="7"/>
      <c r="AU26" s="7"/>
      <c r="AV26" s="7"/>
      <c r="AW26" s="7"/>
      <c r="AX26" s="7"/>
      <c r="AY26" s="7"/>
      <c r="AZ26" s="7"/>
      <c r="BA26" s="7"/>
      <c r="BB26" s="7"/>
      <c r="BC26" s="7"/>
      <c r="BD26" s="7"/>
      <c r="BE26" s="7"/>
      <c r="BF26" s="7"/>
      <c r="BG26" s="7"/>
      <c r="BH26" s="7"/>
      <c r="BI26" s="7"/>
      <c r="BJ26" s="7"/>
      <c r="BK26" s="7">
        <f t="shared" ref="BK26:BK27" si="5">$BK$1</f>
        <v>1</v>
      </c>
      <c r="BL26" s="7"/>
      <c r="BM26" s="7"/>
      <c r="BN26" s="7"/>
      <c r="BO26" s="7"/>
      <c r="BP26" s="7"/>
      <c r="BQ26" s="7"/>
      <c r="BR26" s="7"/>
      <c r="BS26" s="7"/>
      <c r="BT26" s="7"/>
      <c r="BU26" s="7"/>
      <c r="BV26" s="7"/>
      <c r="BW26" s="7"/>
      <c r="BX26" s="7"/>
      <c r="BY26" s="7"/>
      <c r="BZ26" s="7"/>
      <c r="CA26" s="7"/>
      <c r="CB26" s="7"/>
      <c r="CC26" s="16"/>
    </row>
    <row r="27" spans="1:81" ht="29.15" x14ac:dyDescent="0.4">
      <c r="A27" s="113">
        <v>23</v>
      </c>
      <c r="B27" s="308"/>
      <c r="C27" s="311"/>
      <c r="D27" s="51" t="s">
        <v>301</v>
      </c>
      <c r="E27" s="90"/>
      <c r="F27" s="51" t="s">
        <v>302</v>
      </c>
      <c r="G27" s="89"/>
      <c r="H27" s="172"/>
      <c r="I27" s="70" t="s">
        <v>305</v>
      </c>
      <c r="J27" s="70">
        <f t="shared" si="0"/>
        <v>1</v>
      </c>
      <c r="K27" s="149" t="b">
        <f t="shared" ref="K27" si="6">1=BK27</f>
        <v>1</v>
      </c>
      <c r="L27" s="145"/>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145"/>
      <c r="AS27" s="7"/>
      <c r="AT27" s="7"/>
      <c r="AU27" s="7"/>
      <c r="AV27" s="7"/>
      <c r="AW27" s="7"/>
      <c r="AX27" s="7"/>
      <c r="AY27" s="7"/>
      <c r="AZ27" s="7"/>
      <c r="BA27" s="7"/>
      <c r="BB27" s="7"/>
      <c r="BC27" s="7"/>
      <c r="BD27" s="7"/>
      <c r="BE27" s="7"/>
      <c r="BF27" s="7"/>
      <c r="BG27" s="7"/>
      <c r="BH27" s="7"/>
      <c r="BI27" s="7"/>
      <c r="BJ27" s="7"/>
      <c r="BK27" s="7">
        <f t="shared" si="5"/>
        <v>1</v>
      </c>
      <c r="BL27" s="7"/>
      <c r="BM27" s="7"/>
      <c r="BN27" s="7"/>
      <c r="BO27" s="7"/>
      <c r="BP27" s="7"/>
      <c r="BQ27" s="7"/>
      <c r="BR27" s="7"/>
      <c r="BS27" s="7"/>
      <c r="BT27" s="7"/>
      <c r="BU27" s="7"/>
      <c r="BV27" s="7"/>
      <c r="BW27" s="7"/>
      <c r="BX27" s="7"/>
      <c r="BY27" s="7"/>
      <c r="BZ27" s="7"/>
      <c r="CA27" s="7"/>
      <c r="CB27" s="7"/>
      <c r="CC27" s="16"/>
    </row>
    <row r="28" spans="1:81" ht="29.15" x14ac:dyDescent="0.4">
      <c r="A28" s="153">
        <v>25</v>
      </c>
      <c r="B28" s="308"/>
      <c r="C28" s="310" t="s">
        <v>306</v>
      </c>
      <c r="D28" s="51" t="s">
        <v>136</v>
      </c>
      <c r="E28" s="125"/>
      <c r="F28" s="51" t="s">
        <v>1099</v>
      </c>
      <c r="G28" s="89"/>
      <c r="H28" s="172"/>
      <c r="I28" s="148"/>
      <c r="J28" s="148">
        <f t="shared" si="0"/>
        <v>1</v>
      </c>
      <c r="K28" s="148" t="b">
        <f>0&lt;SUM(J29,J30)</f>
        <v>1</v>
      </c>
      <c r="L28" s="145"/>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145"/>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16"/>
    </row>
    <row r="29" spans="1:81" x14ac:dyDescent="0.4">
      <c r="A29" s="113">
        <v>26</v>
      </c>
      <c r="B29" s="308"/>
      <c r="C29" s="311"/>
      <c r="D29" s="51" t="s">
        <v>307</v>
      </c>
      <c r="E29" s="90"/>
      <c r="F29" s="51"/>
      <c r="G29" s="89"/>
      <c r="H29" s="172"/>
      <c r="I29" s="70" t="s">
        <v>305</v>
      </c>
      <c r="J29" s="70">
        <f t="shared" si="0"/>
        <v>1</v>
      </c>
      <c r="K29" s="149" t="b">
        <f>1=BK29</f>
        <v>1</v>
      </c>
      <c r="L29" s="145"/>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145"/>
      <c r="AS29" s="7"/>
      <c r="AT29" s="7"/>
      <c r="AU29" s="7"/>
      <c r="AV29" s="7"/>
      <c r="AW29" s="7"/>
      <c r="AX29" s="7"/>
      <c r="AY29" s="7"/>
      <c r="AZ29" s="7"/>
      <c r="BA29" s="7"/>
      <c r="BB29" s="7"/>
      <c r="BC29" s="7"/>
      <c r="BD29" s="7"/>
      <c r="BE29" s="7"/>
      <c r="BF29" s="7"/>
      <c r="BG29" s="7"/>
      <c r="BH29" s="7"/>
      <c r="BI29" s="7"/>
      <c r="BJ29" s="7"/>
      <c r="BK29" s="7">
        <f t="shared" ref="BK29:BK30" si="7">$BK$1</f>
        <v>1</v>
      </c>
      <c r="BL29" s="7"/>
      <c r="BM29" s="7"/>
      <c r="BN29" s="7"/>
      <c r="BO29" s="7"/>
      <c r="BP29" s="7"/>
      <c r="BQ29" s="7"/>
      <c r="BR29" s="7"/>
      <c r="BS29" s="7"/>
      <c r="BT29" s="7"/>
      <c r="BU29" s="7"/>
      <c r="BV29" s="7"/>
      <c r="BW29" s="7"/>
      <c r="BX29" s="7"/>
      <c r="BY29" s="7"/>
      <c r="BZ29" s="7"/>
      <c r="CA29" s="7"/>
      <c r="CB29" s="7"/>
      <c r="CC29" s="16"/>
    </row>
    <row r="30" spans="1:81" ht="15" thickBot="1" x14ac:dyDescent="0.45">
      <c r="A30" s="153">
        <v>27</v>
      </c>
      <c r="B30" s="309"/>
      <c r="C30" s="313"/>
      <c r="D30" s="109" t="s">
        <v>308</v>
      </c>
      <c r="E30" s="91"/>
      <c r="F30" s="109"/>
      <c r="G30" s="92"/>
      <c r="H30" s="172"/>
      <c r="I30" s="70" t="s">
        <v>305</v>
      </c>
      <c r="J30" s="70">
        <f t="shared" si="0"/>
        <v>1</v>
      </c>
      <c r="K30" s="149" t="b">
        <f>1=BK30</f>
        <v>1</v>
      </c>
      <c r="L30" s="145"/>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145"/>
      <c r="AS30" s="7"/>
      <c r="AT30" s="7"/>
      <c r="AU30" s="7"/>
      <c r="AV30" s="7"/>
      <c r="AW30" s="7"/>
      <c r="AX30" s="7"/>
      <c r="AY30" s="7"/>
      <c r="AZ30" s="7"/>
      <c r="BA30" s="7"/>
      <c r="BB30" s="7"/>
      <c r="BC30" s="7"/>
      <c r="BD30" s="7"/>
      <c r="BE30" s="7"/>
      <c r="BF30" s="7"/>
      <c r="BG30" s="7"/>
      <c r="BH30" s="7"/>
      <c r="BI30" s="7"/>
      <c r="BJ30" s="7"/>
      <c r="BK30" s="7">
        <f t="shared" si="7"/>
        <v>1</v>
      </c>
      <c r="BL30" s="7"/>
      <c r="BM30" s="7"/>
      <c r="BN30" s="7"/>
      <c r="BO30" s="7"/>
      <c r="BP30" s="7"/>
      <c r="BQ30" s="7"/>
      <c r="BR30" s="7"/>
      <c r="BS30" s="7"/>
      <c r="BT30" s="7"/>
      <c r="BU30" s="7"/>
      <c r="BV30" s="7"/>
      <c r="BW30" s="7"/>
      <c r="BX30" s="7"/>
      <c r="BY30" s="7"/>
      <c r="BZ30" s="7"/>
      <c r="CA30" s="7"/>
      <c r="CB30" s="7"/>
      <c r="CC30" s="16"/>
    </row>
    <row r="31" spans="1:81" x14ac:dyDescent="0.4">
      <c r="A31" s="153">
        <v>28</v>
      </c>
      <c r="B31" s="307" t="s">
        <v>309</v>
      </c>
      <c r="C31" s="165" t="s">
        <v>246</v>
      </c>
      <c r="D31" s="110" t="s">
        <v>59</v>
      </c>
      <c r="E31" s="93"/>
      <c r="F31" s="110" t="s">
        <v>310</v>
      </c>
      <c r="G31" s="94"/>
      <c r="H31" s="172"/>
      <c r="I31" s="70" t="s">
        <v>274</v>
      </c>
      <c r="J31" s="70">
        <f t="shared" si="0"/>
        <v>1</v>
      </c>
      <c r="K31" s="149" t="b">
        <f>OR($AU31,$AV31,$AW31)</f>
        <v>1</v>
      </c>
      <c r="L31" s="145"/>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145"/>
      <c r="AS31" s="7"/>
      <c r="AT31" s="7"/>
      <c r="AU31" s="7">
        <f>$AU$1</f>
        <v>1</v>
      </c>
      <c r="AV31" s="7">
        <f>$AV$1</f>
        <v>1</v>
      </c>
      <c r="AW31" s="7">
        <f>$AW$1</f>
        <v>1</v>
      </c>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16"/>
    </row>
    <row r="32" spans="1:81" x14ac:dyDescent="0.4">
      <c r="A32" s="113">
        <v>29</v>
      </c>
      <c r="B32" s="308"/>
      <c r="C32" s="161" t="s">
        <v>311</v>
      </c>
      <c r="D32" s="51" t="s">
        <v>59</v>
      </c>
      <c r="E32" s="90"/>
      <c r="F32" s="51" t="s">
        <v>312</v>
      </c>
      <c r="G32" s="89"/>
      <c r="H32" s="172"/>
      <c r="I32" s="70" t="s">
        <v>313</v>
      </c>
      <c r="J32" s="70">
        <f t="shared" si="0"/>
        <v>1</v>
      </c>
      <c r="K32" s="149" t="b">
        <f>2=SUM($M32,AR32)</f>
        <v>1</v>
      </c>
      <c r="L32" s="145"/>
      <c r="M32" s="7">
        <f>$M$1</f>
        <v>1</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145">
        <f>AR1</f>
        <v>1</v>
      </c>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16"/>
    </row>
    <row r="33" spans="1:81" ht="58.3" x14ac:dyDescent="0.4">
      <c r="A33" s="153">
        <v>30</v>
      </c>
      <c r="B33" s="308"/>
      <c r="C33" s="310" t="s">
        <v>314</v>
      </c>
      <c r="D33" s="51" t="s">
        <v>136</v>
      </c>
      <c r="E33" s="125"/>
      <c r="F33" s="51" t="s">
        <v>1100</v>
      </c>
      <c r="G33" s="89"/>
      <c r="H33" s="172"/>
      <c r="I33" s="148"/>
      <c r="J33" s="148">
        <f t="shared" si="0"/>
        <v>1</v>
      </c>
      <c r="K33" s="148" t="b">
        <f>0&lt;SUM(J34,J35)</f>
        <v>1</v>
      </c>
      <c r="L33" s="145"/>
      <c r="M33" s="6"/>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145"/>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16"/>
    </row>
    <row r="34" spans="1:81" x14ac:dyDescent="0.4">
      <c r="A34" s="153">
        <v>31</v>
      </c>
      <c r="B34" s="308"/>
      <c r="C34" s="311"/>
      <c r="D34" s="111" t="s">
        <v>315</v>
      </c>
      <c r="E34" s="90"/>
      <c r="F34" s="225" t="s">
        <v>316</v>
      </c>
      <c r="G34" s="89"/>
      <c r="H34" s="172"/>
      <c r="I34" s="70" t="s">
        <v>317</v>
      </c>
      <c r="J34" s="70">
        <f t="shared" si="0"/>
        <v>1</v>
      </c>
      <c r="K34" s="149" t="b">
        <f>1=BL34</f>
        <v>1</v>
      </c>
      <c r="L34" s="145"/>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145"/>
      <c r="AS34" s="7"/>
      <c r="AT34" s="7"/>
      <c r="AU34" s="7"/>
      <c r="AV34" s="7"/>
      <c r="AW34" s="7"/>
      <c r="AX34" s="7"/>
      <c r="AY34" s="7"/>
      <c r="AZ34" s="7"/>
      <c r="BA34" s="7"/>
      <c r="BB34" s="7"/>
      <c r="BC34" s="7"/>
      <c r="BD34" s="7"/>
      <c r="BE34" s="7"/>
      <c r="BF34" s="7"/>
      <c r="BG34" s="7"/>
      <c r="BH34" s="7"/>
      <c r="BI34" s="7"/>
      <c r="BJ34" s="7"/>
      <c r="BK34" s="7"/>
      <c r="BL34" s="7">
        <f>$BL$1</f>
        <v>1</v>
      </c>
      <c r="BM34" s="7"/>
      <c r="BN34" s="7"/>
      <c r="BO34" s="7"/>
      <c r="BP34" s="7"/>
      <c r="BQ34" s="7"/>
      <c r="BR34" s="7"/>
      <c r="BS34" s="7"/>
      <c r="BT34" s="7"/>
      <c r="BU34" s="7"/>
      <c r="BV34" s="7"/>
      <c r="BW34" s="7"/>
      <c r="BX34" s="7"/>
      <c r="BY34" s="7"/>
      <c r="BZ34" s="7"/>
      <c r="CA34" s="7"/>
      <c r="CB34" s="7"/>
      <c r="CC34" s="16"/>
    </row>
    <row r="35" spans="1:81" x14ac:dyDescent="0.4">
      <c r="A35" s="113">
        <v>32</v>
      </c>
      <c r="B35" s="308"/>
      <c r="C35" s="312"/>
      <c r="D35" s="111" t="s">
        <v>300</v>
      </c>
      <c r="E35" s="90"/>
      <c r="F35" s="51"/>
      <c r="G35" s="89"/>
      <c r="H35" s="172"/>
      <c r="I35" s="70" t="s">
        <v>317</v>
      </c>
      <c r="J35" s="70">
        <f t="shared" si="0"/>
        <v>1</v>
      </c>
      <c r="K35" s="149" t="b">
        <f>1=BL35</f>
        <v>1</v>
      </c>
      <c r="L35" s="145"/>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145"/>
      <c r="AS35" s="7"/>
      <c r="AT35" s="7"/>
      <c r="AU35" s="7"/>
      <c r="AV35" s="7"/>
      <c r="AW35" s="7"/>
      <c r="AX35" s="7"/>
      <c r="AY35" s="7"/>
      <c r="AZ35" s="7"/>
      <c r="BA35" s="7"/>
      <c r="BB35" s="7"/>
      <c r="BC35" s="7"/>
      <c r="BD35" s="7"/>
      <c r="BE35" s="7"/>
      <c r="BF35" s="7"/>
      <c r="BG35" s="7"/>
      <c r="BH35" s="7"/>
      <c r="BI35" s="7"/>
      <c r="BJ35" s="7"/>
      <c r="BK35" s="7"/>
      <c r="BL35" s="7">
        <f>$BL$1</f>
        <v>1</v>
      </c>
      <c r="BM35" s="7"/>
      <c r="BN35" s="7"/>
      <c r="BO35" s="7"/>
      <c r="BP35" s="7"/>
      <c r="BQ35" s="7"/>
      <c r="BR35" s="7"/>
      <c r="BS35" s="7"/>
      <c r="BT35" s="7"/>
      <c r="BU35" s="7"/>
      <c r="BV35" s="7"/>
      <c r="BW35" s="7"/>
      <c r="BX35" s="7"/>
      <c r="BY35" s="7"/>
      <c r="BZ35" s="7"/>
      <c r="CA35" s="7"/>
      <c r="CB35" s="7"/>
      <c r="CC35" s="16"/>
    </row>
    <row r="36" spans="1:81" ht="29.15" x14ac:dyDescent="0.4">
      <c r="A36" s="153">
        <v>33</v>
      </c>
      <c r="B36" s="308"/>
      <c r="C36" s="162" t="s">
        <v>318</v>
      </c>
      <c r="D36" s="51" t="s">
        <v>319</v>
      </c>
      <c r="E36" s="90"/>
      <c r="F36" s="51" t="s">
        <v>320</v>
      </c>
      <c r="G36" s="89"/>
      <c r="H36" s="172"/>
      <c r="I36" s="71" t="s">
        <v>321</v>
      </c>
      <c r="J36" s="71">
        <f t="shared" ref="J36" si="8">IF(K36=TRUE,1,0)</f>
        <v>1</v>
      </c>
      <c r="K36" s="149" t="b">
        <f>2=SUM($M36,AR36)</f>
        <v>1</v>
      </c>
      <c r="L36" s="145"/>
      <c r="M36" s="7">
        <f>$M$1</f>
        <v>1</v>
      </c>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145">
        <f>$AR$1</f>
        <v>1</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16"/>
    </row>
    <row r="37" spans="1:81" ht="29.15" x14ac:dyDescent="0.4">
      <c r="A37" s="153">
        <v>34</v>
      </c>
      <c r="B37" s="308"/>
      <c r="C37" s="161" t="s">
        <v>322</v>
      </c>
      <c r="D37" s="51" t="s">
        <v>59</v>
      </c>
      <c r="E37" s="90"/>
      <c r="F37" s="51"/>
      <c r="G37" s="89"/>
      <c r="H37" s="172"/>
      <c r="I37" s="70" t="s">
        <v>323</v>
      </c>
      <c r="J37" s="70">
        <f t="shared" si="0"/>
        <v>1</v>
      </c>
      <c r="K37" s="149" t="b">
        <f>OR($AV$37,$AW$37)</f>
        <v>1</v>
      </c>
      <c r="L37" s="145"/>
      <c r="M37" s="7"/>
      <c r="N37" s="7"/>
      <c r="O37" s="6"/>
      <c r="P37" s="6"/>
      <c r="Q37" s="6"/>
      <c r="R37" s="6"/>
      <c r="S37" s="6"/>
      <c r="T37" s="6"/>
      <c r="U37" s="6"/>
      <c r="V37" s="6"/>
      <c r="W37" s="6"/>
      <c r="X37" s="6"/>
      <c r="Y37" s="6"/>
      <c r="Z37" s="6"/>
      <c r="AA37" s="6"/>
      <c r="AB37" s="6"/>
      <c r="AC37" s="7"/>
      <c r="AD37" s="7"/>
      <c r="AE37" s="7"/>
      <c r="AF37" s="7"/>
      <c r="AG37" s="7"/>
      <c r="AH37" s="7"/>
      <c r="AI37" s="7"/>
      <c r="AJ37" s="7"/>
      <c r="AK37" s="7"/>
      <c r="AL37" s="7"/>
      <c r="AM37" s="7"/>
      <c r="AN37" s="7"/>
      <c r="AO37" s="7"/>
      <c r="AP37" s="7"/>
      <c r="AQ37" s="7"/>
      <c r="AR37" s="145"/>
      <c r="AS37" s="7"/>
      <c r="AT37" s="7"/>
      <c r="AU37" s="7"/>
      <c r="AV37" s="7">
        <f>$AV$1</f>
        <v>1</v>
      </c>
      <c r="AW37" s="7">
        <f>$AW$1</f>
        <v>1</v>
      </c>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16"/>
    </row>
    <row r="38" spans="1:81" ht="29.15" x14ac:dyDescent="0.4">
      <c r="A38" s="113">
        <v>35</v>
      </c>
      <c r="B38" s="308"/>
      <c r="C38" s="161" t="s">
        <v>324</v>
      </c>
      <c r="D38" s="51" t="s">
        <v>59</v>
      </c>
      <c r="E38" s="90"/>
      <c r="F38" s="51"/>
      <c r="G38" s="89"/>
      <c r="H38" s="172"/>
      <c r="I38" s="70" t="s">
        <v>317</v>
      </c>
      <c r="J38" s="70">
        <f t="shared" si="0"/>
        <v>1</v>
      </c>
      <c r="K38" s="149" t="b">
        <f>1=BL38</f>
        <v>1</v>
      </c>
      <c r="L38" s="145"/>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145"/>
      <c r="AS38" s="7"/>
      <c r="AT38" s="7"/>
      <c r="AU38" s="7"/>
      <c r="AV38" s="7"/>
      <c r="AW38" s="7"/>
      <c r="AX38" s="7"/>
      <c r="AY38" s="7"/>
      <c r="AZ38" s="7"/>
      <c r="BA38" s="7"/>
      <c r="BB38" s="7"/>
      <c r="BC38" s="7"/>
      <c r="BD38" s="7"/>
      <c r="BE38" s="7"/>
      <c r="BF38" s="7"/>
      <c r="BG38" s="7"/>
      <c r="BH38" s="7"/>
      <c r="BI38" s="7"/>
      <c r="BJ38" s="7"/>
      <c r="BK38" s="7"/>
      <c r="BL38" s="7">
        <f>$BL$1</f>
        <v>1</v>
      </c>
      <c r="BM38" s="7"/>
      <c r="BN38" s="7"/>
      <c r="BO38" s="7"/>
      <c r="BP38" s="7"/>
      <c r="BQ38" s="7"/>
      <c r="BR38" s="7"/>
      <c r="BS38" s="7"/>
      <c r="BT38" s="7"/>
      <c r="BU38" s="7"/>
      <c r="BV38" s="7"/>
      <c r="BW38" s="7"/>
      <c r="BX38" s="7"/>
      <c r="BY38" s="7"/>
      <c r="BZ38" s="7"/>
      <c r="CA38" s="7"/>
      <c r="CB38" s="7"/>
      <c r="CC38" s="16"/>
    </row>
    <row r="39" spans="1:81" ht="29.15" x14ac:dyDescent="0.4">
      <c r="A39" s="153">
        <v>36</v>
      </c>
      <c r="B39" s="308"/>
      <c r="C39" s="310" t="s">
        <v>325</v>
      </c>
      <c r="D39" s="111" t="s">
        <v>136</v>
      </c>
      <c r="E39" s="125"/>
      <c r="F39" s="51" t="s">
        <v>1099</v>
      </c>
      <c r="G39" s="89"/>
      <c r="H39" s="172"/>
      <c r="I39" s="148"/>
      <c r="J39" s="148">
        <f t="shared" si="0"/>
        <v>1</v>
      </c>
      <c r="K39" s="148" t="b">
        <f>0&lt;SUM(J40,J41)</f>
        <v>1</v>
      </c>
      <c r="L39" s="145"/>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14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16"/>
    </row>
    <row r="40" spans="1:81" ht="29.15" x14ac:dyDescent="0.4">
      <c r="A40" s="153">
        <v>37</v>
      </c>
      <c r="B40" s="308"/>
      <c r="C40" s="311"/>
      <c r="D40" s="111" t="s">
        <v>326</v>
      </c>
      <c r="E40" s="90"/>
      <c r="F40" s="51"/>
      <c r="G40" s="89"/>
      <c r="H40" s="172"/>
      <c r="I40" s="70" t="s">
        <v>327</v>
      </c>
      <c r="J40" s="70">
        <f t="shared" si="0"/>
        <v>1</v>
      </c>
      <c r="K40" s="149" t="b">
        <f>2=SUM($BM40,OR($AK40:$AO40))</f>
        <v>1</v>
      </c>
      <c r="L40" s="145"/>
      <c r="M40" s="7"/>
      <c r="N40" s="7"/>
      <c r="O40" s="7"/>
      <c r="P40" s="7"/>
      <c r="Q40" s="7"/>
      <c r="R40" s="7"/>
      <c r="S40" s="7"/>
      <c r="T40" s="7"/>
      <c r="U40" s="7"/>
      <c r="V40" s="7"/>
      <c r="W40" s="7"/>
      <c r="X40" s="7"/>
      <c r="Y40" s="7"/>
      <c r="Z40" s="7"/>
      <c r="AA40" s="7"/>
      <c r="AB40" s="7"/>
      <c r="AC40" s="7"/>
      <c r="AD40" s="7"/>
      <c r="AE40" s="7"/>
      <c r="AF40" s="7"/>
      <c r="AG40" s="7"/>
      <c r="AH40" s="7"/>
      <c r="AI40" s="7"/>
      <c r="AJ40" s="7"/>
      <c r="AK40" s="7">
        <f>$AK$1</f>
        <v>1</v>
      </c>
      <c r="AL40" s="7">
        <f>$AL$1</f>
        <v>1</v>
      </c>
      <c r="AM40" s="7">
        <f>$AM$1</f>
        <v>1</v>
      </c>
      <c r="AN40" s="7">
        <f>$AN$1</f>
        <v>1</v>
      </c>
      <c r="AO40" s="7">
        <f>$AO$1</f>
        <v>1</v>
      </c>
      <c r="AP40" s="7"/>
      <c r="AQ40" s="7"/>
      <c r="AR40" s="145"/>
      <c r="AS40" s="7"/>
      <c r="AT40" s="7"/>
      <c r="AU40" s="7"/>
      <c r="AV40" s="7"/>
      <c r="AW40" s="7"/>
      <c r="AX40" s="7"/>
      <c r="AY40" s="7"/>
      <c r="AZ40" s="7"/>
      <c r="BA40" s="7"/>
      <c r="BB40" s="7"/>
      <c r="BC40" s="7"/>
      <c r="BD40" s="7"/>
      <c r="BE40" s="7"/>
      <c r="BF40" s="7"/>
      <c r="BG40" s="7"/>
      <c r="BH40" s="7"/>
      <c r="BI40" s="7"/>
      <c r="BJ40" s="7"/>
      <c r="BK40" s="7"/>
      <c r="BL40" s="7"/>
      <c r="BM40" s="7">
        <f>$BM$1</f>
        <v>1</v>
      </c>
      <c r="BN40" s="7"/>
      <c r="BO40" s="7"/>
      <c r="BP40" s="7"/>
      <c r="BQ40" s="7"/>
      <c r="BR40" s="7"/>
      <c r="BS40" s="7"/>
      <c r="BT40" s="7"/>
      <c r="BU40" s="7"/>
      <c r="BV40" s="7"/>
      <c r="BW40" s="7"/>
      <c r="BX40" s="7"/>
      <c r="BY40" s="7"/>
      <c r="BZ40" s="7"/>
      <c r="CA40" s="7"/>
      <c r="CB40" s="7"/>
      <c r="CC40" s="16"/>
    </row>
    <row r="41" spans="1:81" ht="29.15" x14ac:dyDescent="0.4">
      <c r="A41" s="113">
        <v>38</v>
      </c>
      <c r="B41" s="308"/>
      <c r="C41" s="312"/>
      <c r="D41" s="111" t="s">
        <v>328</v>
      </c>
      <c r="E41" s="90"/>
      <c r="F41" s="51"/>
      <c r="G41" s="89"/>
      <c r="H41" s="172"/>
      <c r="I41" s="70" t="s">
        <v>327</v>
      </c>
      <c r="J41" s="70">
        <f t="shared" si="0"/>
        <v>1</v>
      </c>
      <c r="K41" s="149" t="b">
        <f>2=SUM($BM41,OR($AK41:$AO41))</f>
        <v>1</v>
      </c>
      <c r="L41" s="145"/>
      <c r="M41" s="7"/>
      <c r="N41" s="7"/>
      <c r="O41" s="7"/>
      <c r="P41" s="7"/>
      <c r="Q41" s="7"/>
      <c r="R41" s="7"/>
      <c r="S41" s="7"/>
      <c r="T41" s="7"/>
      <c r="U41" s="7"/>
      <c r="V41" s="7"/>
      <c r="W41" s="7"/>
      <c r="X41" s="7"/>
      <c r="Y41" s="7"/>
      <c r="Z41" s="7"/>
      <c r="AA41" s="7"/>
      <c r="AB41" s="7"/>
      <c r="AC41" s="7"/>
      <c r="AD41" s="7"/>
      <c r="AE41" s="7"/>
      <c r="AF41" s="7"/>
      <c r="AG41" s="7"/>
      <c r="AH41" s="7"/>
      <c r="AI41" s="7"/>
      <c r="AJ41" s="7"/>
      <c r="AK41" s="7">
        <f>$AK$1</f>
        <v>1</v>
      </c>
      <c r="AL41" s="7">
        <f>$AL$1</f>
        <v>1</v>
      </c>
      <c r="AM41" s="7">
        <f>$AM$1</f>
        <v>1</v>
      </c>
      <c r="AN41" s="7">
        <f>$AN$1</f>
        <v>1</v>
      </c>
      <c r="AO41" s="7">
        <f>$AO$1</f>
        <v>1</v>
      </c>
      <c r="AP41" s="7"/>
      <c r="AQ41" s="7"/>
      <c r="AR41" s="145"/>
      <c r="AS41" s="7"/>
      <c r="AT41" s="7"/>
      <c r="AU41" s="7"/>
      <c r="AV41" s="7"/>
      <c r="AW41" s="7"/>
      <c r="AX41" s="7"/>
      <c r="AY41" s="7"/>
      <c r="AZ41" s="7"/>
      <c r="BA41" s="7"/>
      <c r="BB41" s="7"/>
      <c r="BC41" s="7"/>
      <c r="BD41" s="7"/>
      <c r="BE41" s="7"/>
      <c r="BF41" s="7"/>
      <c r="BG41" s="7"/>
      <c r="BH41" s="7"/>
      <c r="BI41" s="7"/>
      <c r="BJ41" s="7"/>
      <c r="BK41" s="7"/>
      <c r="BL41" s="7"/>
      <c r="BM41" s="7">
        <f>$BM$1</f>
        <v>1</v>
      </c>
      <c r="BN41" s="7"/>
      <c r="BO41" s="7"/>
      <c r="BP41" s="7"/>
      <c r="BQ41" s="7"/>
      <c r="BR41" s="7"/>
      <c r="BS41" s="7"/>
      <c r="BT41" s="7"/>
      <c r="BU41" s="7"/>
      <c r="BV41" s="7"/>
      <c r="BW41" s="7"/>
      <c r="BX41" s="7"/>
      <c r="BY41" s="7"/>
      <c r="BZ41" s="7"/>
      <c r="CA41" s="7"/>
      <c r="CB41" s="7"/>
      <c r="CC41" s="16"/>
    </row>
    <row r="42" spans="1:81" ht="29.15" x14ac:dyDescent="0.4">
      <c r="A42" s="153">
        <v>39</v>
      </c>
      <c r="B42" s="308"/>
      <c r="C42" s="162" t="s">
        <v>329</v>
      </c>
      <c r="D42" s="51" t="s">
        <v>330</v>
      </c>
      <c r="E42" s="53"/>
      <c r="F42" s="51" t="s">
        <v>331</v>
      </c>
      <c r="G42" s="89"/>
      <c r="H42" s="172"/>
      <c r="I42" s="70" t="s">
        <v>332</v>
      </c>
      <c r="J42" s="70">
        <f t="shared" si="0"/>
        <v>1</v>
      </c>
      <c r="K42" s="149" t="b">
        <f>1=$BM$42</f>
        <v>1</v>
      </c>
      <c r="L42" s="145"/>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145"/>
      <c r="AS42" s="7"/>
      <c r="AT42" s="7"/>
      <c r="AU42" s="7"/>
      <c r="AV42" s="7"/>
      <c r="AW42" s="7"/>
      <c r="AX42" s="7"/>
      <c r="AY42" s="7"/>
      <c r="AZ42" s="7"/>
      <c r="BA42" s="7"/>
      <c r="BB42" s="7"/>
      <c r="BC42" s="7"/>
      <c r="BD42" s="7"/>
      <c r="BE42" s="7"/>
      <c r="BF42" s="7"/>
      <c r="BG42" s="7"/>
      <c r="BH42" s="7"/>
      <c r="BI42" s="7"/>
      <c r="BJ42" s="7"/>
      <c r="BK42" s="7"/>
      <c r="BL42" s="7"/>
      <c r="BM42" s="7">
        <f>$BM$1</f>
        <v>1</v>
      </c>
      <c r="BN42" s="7"/>
      <c r="BO42" s="7"/>
      <c r="BP42" s="7"/>
      <c r="BQ42" s="7"/>
      <c r="BR42" s="7"/>
      <c r="BS42" s="7"/>
      <c r="BT42" s="7"/>
      <c r="BU42" s="7"/>
      <c r="BV42" s="7"/>
      <c r="BW42" s="7"/>
      <c r="BX42" s="7"/>
      <c r="BY42" s="7"/>
      <c r="BZ42" s="7"/>
      <c r="CA42" s="7"/>
      <c r="CB42" s="7"/>
      <c r="CC42" s="16"/>
    </row>
    <row r="43" spans="1:81" ht="29.15" x14ac:dyDescent="0.4">
      <c r="A43" s="153">
        <v>40</v>
      </c>
      <c r="B43" s="308"/>
      <c r="C43" s="161" t="s">
        <v>333</v>
      </c>
      <c r="D43" s="51" t="s">
        <v>59</v>
      </c>
      <c r="E43" s="53"/>
      <c r="F43" s="51"/>
      <c r="G43" s="89"/>
      <c r="H43" s="172"/>
      <c r="I43" s="71" t="s">
        <v>321</v>
      </c>
      <c r="J43" s="71">
        <f t="shared" si="0"/>
        <v>1</v>
      </c>
      <c r="K43" s="149" t="b">
        <f>2=SUM($M43,AR43)</f>
        <v>1</v>
      </c>
      <c r="L43" s="145"/>
      <c r="M43" s="7">
        <f>$M$1</f>
        <v>1</v>
      </c>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145">
        <f>AR1</f>
        <v>1</v>
      </c>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16"/>
    </row>
    <row r="44" spans="1:81" ht="29.15" x14ac:dyDescent="0.4">
      <c r="A44" s="113">
        <v>41</v>
      </c>
      <c r="B44" s="308"/>
      <c r="C44" s="161" t="s">
        <v>334</v>
      </c>
      <c r="D44" s="51" t="s">
        <v>59</v>
      </c>
      <c r="E44" s="53"/>
      <c r="F44" s="51"/>
      <c r="G44" s="89"/>
      <c r="H44" s="172"/>
      <c r="I44" s="70" t="s">
        <v>274</v>
      </c>
      <c r="J44" s="70">
        <f t="shared" si="0"/>
        <v>1</v>
      </c>
      <c r="K44" s="149" t="b">
        <f>OR($AU44,$AV44,$AW44)</f>
        <v>1</v>
      </c>
      <c r="L44" s="145"/>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145"/>
      <c r="AS44" s="7"/>
      <c r="AT44" s="7"/>
      <c r="AU44" s="7">
        <f>$AU$1</f>
        <v>1</v>
      </c>
      <c r="AV44" s="7">
        <f>$AV$1</f>
        <v>1</v>
      </c>
      <c r="AW44" s="7">
        <f>$AW$1</f>
        <v>1</v>
      </c>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16"/>
    </row>
    <row r="45" spans="1:81" ht="29.6" thickBot="1" x14ac:dyDescent="0.45">
      <c r="A45" s="153">
        <v>42</v>
      </c>
      <c r="B45" s="308"/>
      <c r="C45" s="161" t="s">
        <v>335</v>
      </c>
      <c r="D45" s="112" t="s">
        <v>59</v>
      </c>
      <c r="E45" s="95"/>
      <c r="F45" s="112"/>
      <c r="G45" s="96"/>
      <c r="H45" s="172"/>
      <c r="I45" s="70" t="s">
        <v>336</v>
      </c>
      <c r="J45" s="70">
        <f t="shared" si="0"/>
        <v>1</v>
      </c>
      <c r="K45" s="149" t="b">
        <f>2=SUM($AR45,OR(AI45,AK45,AL45,AM45,AN45,AO45))</f>
        <v>1</v>
      </c>
      <c r="L45" s="145"/>
      <c r="M45" s="7"/>
      <c r="N45" s="7"/>
      <c r="O45" s="7"/>
      <c r="P45" s="7"/>
      <c r="Q45" s="7"/>
      <c r="R45" s="7"/>
      <c r="S45" s="7"/>
      <c r="T45" s="7"/>
      <c r="U45" s="7"/>
      <c r="V45" s="7"/>
      <c r="W45" s="7"/>
      <c r="X45" s="7"/>
      <c r="Y45" s="7"/>
      <c r="Z45" s="7"/>
      <c r="AA45" s="7"/>
      <c r="AB45" s="7"/>
      <c r="AC45" s="7"/>
      <c r="AD45" s="10"/>
      <c r="AE45" s="10"/>
      <c r="AF45" s="10"/>
      <c r="AG45" s="7"/>
      <c r="AH45" s="7"/>
      <c r="AI45" s="7">
        <f>$AI$1</f>
        <v>1</v>
      </c>
      <c r="AJ45" s="7"/>
      <c r="AK45" s="7">
        <f>$AK$1</f>
        <v>1</v>
      </c>
      <c r="AL45" s="7">
        <f>$AL$1</f>
        <v>1</v>
      </c>
      <c r="AM45" s="7">
        <f>$AM$1</f>
        <v>1</v>
      </c>
      <c r="AN45" s="7">
        <f>$AN$1</f>
        <v>1</v>
      </c>
      <c r="AO45" s="7">
        <f>$AO$1</f>
        <v>1</v>
      </c>
      <c r="AP45" s="7"/>
      <c r="AQ45" s="7"/>
      <c r="AR45" s="145">
        <f>AR1</f>
        <v>1</v>
      </c>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16"/>
    </row>
    <row r="46" spans="1:81" x14ac:dyDescent="0.4">
      <c r="A46" s="153">
        <v>43</v>
      </c>
      <c r="B46" s="307" t="s">
        <v>337</v>
      </c>
      <c r="C46" s="165" t="s">
        <v>248</v>
      </c>
      <c r="D46" s="110" t="s">
        <v>59</v>
      </c>
      <c r="E46" s="97"/>
      <c r="F46" s="110"/>
      <c r="G46" s="94"/>
      <c r="H46" s="172"/>
      <c r="I46" s="70" t="s">
        <v>274</v>
      </c>
      <c r="J46" s="70">
        <f t="shared" si="0"/>
        <v>1</v>
      </c>
      <c r="K46" s="149" t="b">
        <f>OR($AU46,$AV46,$AW46)</f>
        <v>1</v>
      </c>
      <c r="L46" s="145"/>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145"/>
      <c r="AS46" s="7"/>
      <c r="AT46" s="7"/>
      <c r="AU46" s="7">
        <f>$AU$1</f>
        <v>1</v>
      </c>
      <c r="AV46" s="7">
        <f>$AV$1</f>
        <v>1</v>
      </c>
      <c r="AW46" s="7">
        <f>$AW$1</f>
        <v>1</v>
      </c>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16"/>
    </row>
    <row r="47" spans="1:81" ht="58.3" x14ac:dyDescent="0.4">
      <c r="A47" s="113">
        <v>44</v>
      </c>
      <c r="B47" s="308"/>
      <c r="C47" s="310" t="s">
        <v>338</v>
      </c>
      <c r="D47" s="111" t="s">
        <v>136</v>
      </c>
      <c r="E47" s="125"/>
      <c r="F47" s="51" t="s">
        <v>1101</v>
      </c>
      <c r="G47" s="89"/>
      <c r="H47" s="172"/>
      <c r="I47" s="148"/>
      <c r="J47" s="148">
        <f t="shared" si="0"/>
        <v>1</v>
      </c>
      <c r="K47" s="148" t="b">
        <f>0&lt;SUM(J48,J49)</f>
        <v>1</v>
      </c>
      <c r="L47" s="145"/>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145"/>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16"/>
    </row>
    <row r="48" spans="1:81" x14ac:dyDescent="0.4">
      <c r="A48" s="153">
        <v>45</v>
      </c>
      <c r="B48" s="308"/>
      <c r="C48" s="311"/>
      <c r="D48" s="111" t="s">
        <v>339</v>
      </c>
      <c r="E48" s="90"/>
      <c r="F48" s="225" t="s">
        <v>340</v>
      </c>
      <c r="G48" s="89"/>
      <c r="H48" s="172"/>
      <c r="I48" s="70" t="s">
        <v>341</v>
      </c>
      <c r="J48" s="70">
        <f t="shared" si="0"/>
        <v>1</v>
      </c>
      <c r="K48" s="149" t="b">
        <f>1=$BN48</f>
        <v>1</v>
      </c>
      <c r="L48" s="145"/>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145"/>
      <c r="AS48" s="7"/>
      <c r="AT48" s="7"/>
      <c r="AU48" s="7"/>
      <c r="AV48" s="7"/>
      <c r="AW48" s="7"/>
      <c r="AX48" s="7"/>
      <c r="AY48" s="7"/>
      <c r="AZ48" s="7"/>
      <c r="BA48" s="7"/>
      <c r="BB48" s="7"/>
      <c r="BC48" s="7"/>
      <c r="BD48" s="7"/>
      <c r="BE48" s="7"/>
      <c r="BF48" s="7"/>
      <c r="BG48" s="7"/>
      <c r="BH48" s="7"/>
      <c r="BI48" s="7"/>
      <c r="BJ48" s="7"/>
      <c r="BK48" s="7"/>
      <c r="BL48" s="7"/>
      <c r="BM48" s="7"/>
      <c r="BN48" s="6">
        <f>$BN$1</f>
        <v>1</v>
      </c>
      <c r="BO48" s="7"/>
      <c r="BP48" s="7"/>
      <c r="BQ48" s="7"/>
      <c r="BR48" s="7"/>
      <c r="BS48" s="7"/>
      <c r="BT48" s="7"/>
      <c r="BU48" s="7"/>
      <c r="BV48" s="7"/>
      <c r="BW48" s="7"/>
      <c r="BX48" s="7"/>
      <c r="BY48" s="7"/>
      <c r="BZ48" s="7"/>
      <c r="CA48" s="7"/>
      <c r="CB48" s="7"/>
      <c r="CC48" s="16"/>
    </row>
    <row r="49" spans="1:81" x14ac:dyDescent="0.4">
      <c r="A49" s="153">
        <v>46</v>
      </c>
      <c r="B49" s="308"/>
      <c r="C49" s="312"/>
      <c r="D49" s="111" t="s">
        <v>300</v>
      </c>
      <c r="E49" s="90"/>
      <c r="F49" s="51"/>
      <c r="G49" s="89"/>
      <c r="H49" s="172"/>
      <c r="I49" s="70" t="s">
        <v>341</v>
      </c>
      <c r="J49" s="70">
        <f t="shared" si="0"/>
        <v>1</v>
      </c>
      <c r="K49" s="149" t="b">
        <f>1=$BN49</f>
        <v>1</v>
      </c>
      <c r="L49" s="145"/>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145"/>
      <c r="AS49" s="7"/>
      <c r="AT49" s="7"/>
      <c r="AU49" s="7"/>
      <c r="AV49" s="7"/>
      <c r="AW49" s="7"/>
      <c r="AX49" s="7"/>
      <c r="AY49" s="7"/>
      <c r="AZ49" s="7"/>
      <c r="BA49" s="7"/>
      <c r="BB49" s="7"/>
      <c r="BC49" s="7"/>
      <c r="BD49" s="7"/>
      <c r="BE49" s="7"/>
      <c r="BF49" s="7"/>
      <c r="BG49" s="7"/>
      <c r="BH49" s="7"/>
      <c r="BI49" s="7"/>
      <c r="BJ49" s="7"/>
      <c r="BK49" s="7"/>
      <c r="BL49" s="7"/>
      <c r="BM49" s="7"/>
      <c r="BN49" s="6">
        <f>$BN$1</f>
        <v>1</v>
      </c>
      <c r="BO49" s="7"/>
      <c r="BP49" s="7"/>
      <c r="BQ49" s="7"/>
      <c r="BR49" s="7"/>
      <c r="BS49" s="7"/>
      <c r="BT49" s="7"/>
      <c r="BU49" s="7"/>
      <c r="BV49" s="7"/>
      <c r="BW49" s="7"/>
      <c r="BX49" s="7"/>
      <c r="BY49" s="7"/>
      <c r="BZ49" s="7"/>
      <c r="CA49" s="7"/>
      <c r="CB49" s="7"/>
      <c r="CC49" s="16"/>
    </row>
    <row r="50" spans="1:81" ht="29.15" x14ac:dyDescent="0.4">
      <c r="A50" s="113">
        <v>47</v>
      </c>
      <c r="B50" s="308"/>
      <c r="C50" s="162" t="s">
        <v>342</v>
      </c>
      <c r="D50" s="51" t="s">
        <v>319</v>
      </c>
      <c r="E50" s="90"/>
      <c r="F50" s="51" t="s">
        <v>320</v>
      </c>
      <c r="G50" s="89"/>
      <c r="H50" s="172"/>
      <c r="I50" s="70" t="s">
        <v>341</v>
      </c>
      <c r="J50" s="70">
        <f t="shared" si="0"/>
        <v>1</v>
      </c>
      <c r="K50" s="149" t="b">
        <f>1=$BN50</f>
        <v>1</v>
      </c>
      <c r="L50" s="145"/>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145"/>
      <c r="AS50" s="7"/>
      <c r="AT50" s="7"/>
      <c r="AU50" s="7"/>
      <c r="AV50" s="7"/>
      <c r="AW50" s="7"/>
      <c r="AX50" s="7"/>
      <c r="AY50" s="7"/>
      <c r="AZ50" s="7"/>
      <c r="BA50" s="7"/>
      <c r="BB50" s="7"/>
      <c r="BC50" s="7"/>
      <c r="BD50" s="7"/>
      <c r="BE50" s="7"/>
      <c r="BF50" s="7"/>
      <c r="BG50" s="7"/>
      <c r="BH50" s="7"/>
      <c r="BI50" s="7"/>
      <c r="BJ50" s="7"/>
      <c r="BK50" s="7"/>
      <c r="BL50" s="7"/>
      <c r="BM50" s="7"/>
      <c r="BN50" s="6">
        <f>$BN$1</f>
        <v>1</v>
      </c>
      <c r="BO50" s="7"/>
      <c r="BP50" s="7"/>
      <c r="BQ50" s="7"/>
      <c r="BR50" s="7"/>
      <c r="BS50" s="7"/>
      <c r="BT50" s="7"/>
      <c r="BU50" s="7"/>
      <c r="BV50" s="7"/>
      <c r="BW50" s="7"/>
      <c r="BX50" s="7"/>
      <c r="BY50" s="7"/>
      <c r="BZ50" s="7"/>
      <c r="CA50" s="7"/>
      <c r="CB50" s="7"/>
      <c r="CC50" s="16"/>
    </row>
    <row r="51" spans="1:81" ht="29.15" x14ac:dyDescent="0.4">
      <c r="A51" s="153">
        <v>48</v>
      </c>
      <c r="B51" s="308"/>
      <c r="C51" s="161" t="s">
        <v>343</v>
      </c>
      <c r="D51" s="51" t="s">
        <v>59</v>
      </c>
      <c r="E51" s="90"/>
      <c r="F51" s="51"/>
      <c r="G51" s="89"/>
      <c r="H51" s="172"/>
      <c r="I51" s="70" t="s">
        <v>341</v>
      </c>
      <c r="J51" s="70">
        <f t="shared" si="0"/>
        <v>1</v>
      </c>
      <c r="K51" s="149" t="b">
        <f>1=$BN51</f>
        <v>1</v>
      </c>
      <c r="L51" s="145"/>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145"/>
      <c r="AS51" s="7"/>
      <c r="AT51" s="7"/>
      <c r="AU51" s="7"/>
      <c r="AV51" s="7"/>
      <c r="AW51" s="7"/>
      <c r="AX51" s="7"/>
      <c r="AY51" s="7"/>
      <c r="AZ51" s="7"/>
      <c r="BA51" s="7"/>
      <c r="BB51" s="7"/>
      <c r="BC51" s="7"/>
      <c r="BD51" s="7"/>
      <c r="BE51" s="7"/>
      <c r="BF51" s="7"/>
      <c r="BG51" s="7"/>
      <c r="BH51" s="7"/>
      <c r="BI51" s="7"/>
      <c r="BJ51" s="7"/>
      <c r="BK51" s="7"/>
      <c r="BL51" s="7"/>
      <c r="BM51" s="7"/>
      <c r="BN51" s="6">
        <f>$BN$1</f>
        <v>1</v>
      </c>
      <c r="BO51" s="7"/>
      <c r="BP51" s="7"/>
      <c r="BQ51" s="7"/>
      <c r="BR51" s="7"/>
      <c r="BS51" s="7"/>
      <c r="BT51" s="7"/>
      <c r="BU51" s="7"/>
      <c r="BV51" s="7"/>
      <c r="BW51" s="7"/>
      <c r="BX51" s="7"/>
      <c r="BY51" s="7"/>
      <c r="BZ51" s="7"/>
      <c r="CA51" s="7"/>
      <c r="CB51" s="7"/>
      <c r="CC51" s="16"/>
    </row>
    <row r="52" spans="1:81" ht="29.15" x14ac:dyDescent="0.4">
      <c r="A52" s="153">
        <v>49</v>
      </c>
      <c r="B52" s="308"/>
      <c r="C52" s="310" t="s">
        <v>344</v>
      </c>
      <c r="D52" s="111" t="s">
        <v>136</v>
      </c>
      <c r="E52" s="125"/>
      <c r="F52" s="51" t="s">
        <v>1099</v>
      </c>
      <c r="G52" s="89"/>
      <c r="H52" s="172"/>
      <c r="I52" s="178"/>
      <c r="J52" s="150">
        <f t="shared" si="0"/>
        <v>1</v>
      </c>
      <c r="K52" s="151" t="b">
        <f>0&lt;SUM(J53,J54)</f>
        <v>1</v>
      </c>
      <c r="L52" s="145"/>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14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16"/>
    </row>
    <row r="53" spans="1:81" ht="29.15" x14ac:dyDescent="0.4">
      <c r="A53" s="113">
        <v>50</v>
      </c>
      <c r="B53" s="308"/>
      <c r="C53" s="311"/>
      <c r="D53" s="111" t="s">
        <v>326</v>
      </c>
      <c r="E53" s="90"/>
      <c r="F53" s="51"/>
      <c r="G53" s="89"/>
      <c r="H53" s="172"/>
      <c r="I53" s="70" t="s">
        <v>345</v>
      </c>
      <c r="J53" s="70">
        <f t="shared" ref="J53" si="9">IF(K53=TRUE,1,0)</f>
        <v>1</v>
      </c>
      <c r="K53" s="149" t="b">
        <f>2=SUM($BO53,OR($AK53:$AO53))</f>
        <v>1</v>
      </c>
      <c r="L53" s="145"/>
      <c r="M53" s="7"/>
      <c r="N53" s="7"/>
      <c r="O53" s="7"/>
      <c r="P53" s="7"/>
      <c r="Q53" s="7"/>
      <c r="R53" s="7"/>
      <c r="S53" s="7"/>
      <c r="T53" s="7"/>
      <c r="U53" s="7"/>
      <c r="V53" s="7"/>
      <c r="W53" s="7"/>
      <c r="X53" s="7"/>
      <c r="Y53" s="7"/>
      <c r="Z53" s="7"/>
      <c r="AA53" s="7"/>
      <c r="AB53" s="7"/>
      <c r="AC53" s="7"/>
      <c r="AD53" s="7"/>
      <c r="AE53" s="7"/>
      <c r="AF53" s="7"/>
      <c r="AG53" s="7"/>
      <c r="AH53" s="7"/>
      <c r="AI53" s="7"/>
      <c r="AJ53" s="7"/>
      <c r="AK53" s="7">
        <f>$AK$1</f>
        <v>1</v>
      </c>
      <c r="AL53" s="7">
        <f>$AL$1</f>
        <v>1</v>
      </c>
      <c r="AM53" s="7">
        <f>$AM$1</f>
        <v>1</v>
      </c>
      <c r="AN53" s="7">
        <f>$AN$1</f>
        <v>1</v>
      </c>
      <c r="AO53" s="7">
        <f>$AO$1</f>
        <v>1</v>
      </c>
      <c r="AP53" s="7"/>
      <c r="AQ53" s="7"/>
      <c r="AR53" s="145"/>
      <c r="AS53" s="7"/>
      <c r="AT53" s="7"/>
      <c r="AU53" s="7"/>
      <c r="AV53" s="7"/>
      <c r="AW53" s="7"/>
      <c r="AX53" s="7"/>
      <c r="AY53" s="7"/>
      <c r="AZ53" s="7"/>
      <c r="BA53" s="7"/>
      <c r="BB53" s="7"/>
      <c r="BC53" s="7"/>
      <c r="BD53" s="7"/>
      <c r="BE53" s="7"/>
      <c r="BF53" s="7"/>
      <c r="BG53" s="7"/>
      <c r="BH53" s="7"/>
      <c r="BI53" s="7"/>
      <c r="BJ53" s="7"/>
      <c r="BK53" s="7"/>
      <c r="BL53" s="7"/>
      <c r="BM53" s="7"/>
      <c r="BN53" s="6"/>
      <c r="BO53" s="7">
        <f>$BO$1</f>
        <v>1</v>
      </c>
      <c r="BP53" s="7"/>
      <c r="BQ53" s="7"/>
      <c r="BR53" s="7"/>
      <c r="BS53" s="7"/>
      <c r="BT53" s="7"/>
      <c r="BU53" s="7"/>
      <c r="BV53" s="7"/>
      <c r="BW53" s="7"/>
      <c r="BX53" s="7"/>
      <c r="BY53" s="7"/>
      <c r="BZ53" s="7"/>
      <c r="CA53" s="7"/>
      <c r="CB53" s="7"/>
      <c r="CC53" s="16"/>
    </row>
    <row r="54" spans="1:81" ht="29.15" x14ac:dyDescent="0.4">
      <c r="A54" s="153">
        <v>51</v>
      </c>
      <c r="B54" s="308"/>
      <c r="C54" s="312"/>
      <c r="D54" s="111" t="s">
        <v>328</v>
      </c>
      <c r="E54" s="90"/>
      <c r="F54" s="51"/>
      <c r="G54" s="89"/>
      <c r="H54" s="172"/>
      <c r="I54" s="70" t="s">
        <v>345</v>
      </c>
      <c r="J54" s="70">
        <f t="shared" si="0"/>
        <v>1</v>
      </c>
      <c r="K54" s="149" t="b">
        <f>2=SUM($BO54,OR($AK54:$AO54))</f>
        <v>1</v>
      </c>
      <c r="L54" s="145"/>
      <c r="M54" s="7"/>
      <c r="N54" s="7"/>
      <c r="O54" s="7"/>
      <c r="P54" s="7"/>
      <c r="Q54" s="7"/>
      <c r="R54" s="7"/>
      <c r="S54" s="7"/>
      <c r="T54" s="7"/>
      <c r="U54" s="7"/>
      <c r="V54" s="7"/>
      <c r="W54" s="7"/>
      <c r="X54" s="7"/>
      <c r="Y54" s="7"/>
      <c r="Z54" s="7"/>
      <c r="AA54" s="7"/>
      <c r="AB54" s="7"/>
      <c r="AC54" s="7"/>
      <c r="AD54" s="7"/>
      <c r="AE54" s="7"/>
      <c r="AF54" s="7"/>
      <c r="AG54" s="7"/>
      <c r="AH54" s="7"/>
      <c r="AI54" s="7"/>
      <c r="AJ54" s="7"/>
      <c r="AK54" s="7">
        <f>$AK$1</f>
        <v>1</v>
      </c>
      <c r="AL54" s="7">
        <f>$AL$1</f>
        <v>1</v>
      </c>
      <c r="AM54" s="7">
        <f>$AM$1</f>
        <v>1</v>
      </c>
      <c r="AN54" s="7">
        <f>$AN$1</f>
        <v>1</v>
      </c>
      <c r="AO54" s="7">
        <f>$AO$1</f>
        <v>1</v>
      </c>
      <c r="AP54" s="7"/>
      <c r="AQ54" s="7"/>
      <c r="AR54" s="145"/>
      <c r="AS54" s="7"/>
      <c r="AT54" s="7"/>
      <c r="AU54" s="7"/>
      <c r="AV54" s="7"/>
      <c r="AW54" s="7"/>
      <c r="AX54" s="7"/>
      <c r="AY54" s="7"/>
      <c r="AZ54" s="7"/>
      <c r="BA54" s="7"/>
      <c r="BB54" s="7"/>
      <c r="BC54" s="7"/>
      <c r="BD54" s="7"/>
      <c r="BE54" s="7"/>
      <c r="BF54" s="7"/>
      <c r="BG54" s="7"/>
      <c r="BH54" s="7"/>
      <c r="BI54" s="7"/>
      <c r="BJ54" s="7"/>
      <c r="BK54" s="7"/>
      <c r="BL54" s="7"/>
      <c r="BM54" s="7"/>
      <c r="BN54" s="6"/>
      <c r="BO54" s="7">
        <f>$BO$1</f>
        <v>1</v>
      </c>
      <c r="BP54" s="7"/>
      <c r="BQ54" s="7"/>
      <c r="BR54" s="7"/>
      <c r="BS54" s="7"/>
      <c r="BT54" s="7"/>
      <c r="BU54" s="7"/>
      <c r="BV54" s="7"/>
      <c r="BW54" s="7"/>
      <c r="BX54" s="7"/>
      <c r="BY54" s="7"/>
      <c r="BZ54" s="7"/>
      <c r="CA54" s="7"/>
      <c r="CB54" s="7"/>
      <c r="CC54" s="16"/>
    </row>
    <row r="55" spans="1:81" ht="29.15" x14ac:dyDescent="0.4">
      <c r="A55" s="153">
        <v>52</v>
      </c>
      <c r="B55" s="308"/>
      <c r="C55" s="162" t="s">
        <v>346</v>
      </c>
      <c r="D55" s="51" t="s">
        <v>330</v>
      </c>
      <c r="E55" s="53"/>
      <c r="F55" s="51" t="s">
        <v>331</v>
      </c>
      <c r="G55" s="89"/>
      <c r="H55" s="172"/>
      <c r="I55" s="70" t="s">
        <v>347</v>
      </c>
      <c r="J55" s="70">
        <f t="shared" si="0"/>
        <v>1</v>
      </c>
      <c r="K55" s="149" t="b">
        <f>1=$BO55</f>
        <v>1</v>
      </c>
      <c r="L55" s="145"/>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145"/>
      <c r="AS55" s="7"/>
      <c r="AT55" s="7"/>
      <c r="AU55" s="7"/>
      <c r="AV55" s="7"/>
      <c r="AW55" s="7"/>
      <c r="AX55" s="7"/>
      <c r="AY55" s="7"/>
      <c r="AZ55" s="7"/>
      <c r="BA55" s="7"/>
      <c r="BB55" s="7"/>
      <c r="BC55" s="7"/>
      <c r="BD55" s="7"/>
      <c r="BE55" s="7"/>
      <c r="BF55" s="7"/>
      <c r="BG55" s="7"/>
      <c r="BH55" s="7"/>
      <c r="BI55" s="7"/>
      <c r="BJ55" s="7"/>
      <c r="BK55" s="7"/>
      <c r="BL55" s="7"/>
      <c r="BM55" s="7"/>
      <c r="BN55" s="6"/>
      <c r="BO55" s="7">
        <f>$BO$1</f>
        <v>1</v>
      </c>
      <c r="BP55" s="7"/>
      <c r="BQ55" s="7"/>
      <c r="BR55" s="7"/>
      <c r="BS55" s="7"/>
      <c r="BT55" s="7"/>
      <c r="BU55" s="7"/>
      <c r="BV55" s="7"/>
      <c r="BW55" s="7"/>
      <c r="BX55" s="7"/>
      <c r="BY55" s="7"/>
      <c r="BZ55" s="7"/>
      <c r="CA55" s="7"/>
      <c r="CB55" s="7"/>
      <c r="CC55" s="16"/>
    </row>
    <row r="56" spans="1:81" ht="29.15" x14ac:dyDescent="0.4">
      <c r="A56" s="113">
        <v>53</v>
      </c>
      <c r="B56" s="308"/>
      <c r="C56" s="310" t="s">
        <v>348</v>
      </c>
      <c r="D56" s="111" t="s">
        <v>136</v>
      </c>
      <c r="E56" s="125"/>
      <c r="F56" s="51" t="s">
        <v>1099</v>
      </c>
      <c r="G56" s="89"/>
      <c r="H56" s="172"/>
      <c r="I56" s="148"/>
      <c r="J56" s="148">
        <f t="shared" si="0"/>
        <v>1</v>
      </c>
      <c r="K56" s="148" t="b">
        <f>0&lt;SUM(J57,J58)</f>
        <v>1</v>
      </c>
      <c r="L56" s="145"/>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145"/>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16"/>
    </row>
    <row r="57" spans="1:81" x14ac:dyDescent="0.4">
      <c r="A57" s="153">
        <v>54</v>
      </c>
      <c r="B57" s="308"/>
      <c r="C57" s="311"/>
      <c r="D57" s="111" t="s">
        <v>288</v>
      </c>
      <c r="E57" s="90"/>
      <c r="F57" s="51"/>
      <c r="G57" s="89"/>
      <c r="H57" s="172"/>
      <c r="I57" s="70" t="s">
        <v>341</v>
      </c>
      <c r="J57" s="70">
        <f t="shared" si="0"/>
        <v>1</v>
      </c>
      <c r="K57" s="149" t="b">
        <f>1=$BN57</f>
        <v>1</v>
      </c>
      <c r="L57" s="145"/>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145"/>
      <c r="AS57" s="7"/>
      <c r="AT57" s="7"/>
      <c r="AU57" s="7"/>
      <c r="AV57" s="7"/>
      <c r="AW57" s="7"/>
      <c r="AX57" s="7"/>
      <c r="AY57" s="7"/>
      <c r="AZ57" s="7"/>
      <c r="BA57" s="7"/>
      <c r="BB57" s="7"/>
      <c r="BC57" s="7"/>
      <c r="BD57" s="7"/>
      <c r="BE57" s="7"/>
      <c r="BF57" s="7"/>
      <c r="BG57" s="7"/>
      <c r="BH57" s="7"/>
      <c r="BI57" s="7"/>
      <c r="BJ57" s="7"/>
      <c r="BK57" s="7"/>
      <c r="BL57" s="7"/>
      <c r="BM57" s="7"/>
      <c r="BN57" s="6">
        <f>$BN$1</f>
        <v>1</v>
      </c>
      <c r="BO57" s="7"/>
      <c r="BP57" s="7"/>
      <c r="BQ57" s="7"/>
      <c r="BR57" s="7"/>
      <c r="BS57" s="7"/>
      <c r="BT57" s="7"/>
      <c r="BU57" s="7"/>
      <c r="BV57" s="7"/>
      <c r="BW57" s="7"/>
      <c r="BX57" s="7"/>
      <c r="BY57" s="7"/>
      <c r="BZ57" s="7"/>
      <c r="CA57" s="7"/>
      <c r="CB57" s="7"/>
      <c r="CC57" s="16"/>
    </row>
    <row r="58" spans="1:81" ht="15" thickBot="1" x14ac:dyDescent="0.45">
      <c r="A58" s="153">
        <v>55</v>
      </c>
      <c r="B58" s="309"/>
      <c r="C58" s="313"/>
      <c r="D58" s="114" t="s">
        <v>290</v>
      </c>
      <c r="E58" s="91"/>
      <c r="F58" s="109"/>
      <c r="G58" s="92"/>
      <c r="H58" s="172"/>
      <c r="I58" s="70" t="s">
        <v>341</v>
      </c>
      <c r="J58" s="70">
        <f t="shared" si="0"/>
        <v>1</v>
      </c>
      <c r="K58" s="149" t="b">
        <f>1=$BN58</f>
        <v>1</v>
      </c>
      <c r="L58" s="145"/>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45"/>
      <c r="AS58" s="7"/>
      <c r="AT58" s="7"/>
      <c r="AU58" s="7"/>
      <c r="AV58" s="7"/>
      <c r="AW58" s="7"/>
      <c r="AX58" s="7"/>
      <c r="AY58" s="7"/>
      <c r="AZ58" s="7"/>
      <c r="BA58" s="7"/>
      <c r="BB58" s="7"/>
      <c r="BC58" s="7"/>
      <c r="BD58" s="7"/>
      <c r="BE58" s="7"/>
      <c r="BF58" s="7"/>
      <c r="BG58" s="7"/>
      <c r="BH58" s="7"/>
      <c r="BI58" s="7"/>
      <c r="BJ58" s="7"/>
      <c r="BK58" s="7"/>
      <c r="BL58" s="7"/>
      <c r="BM58" s="7"/>
      <c r="BN58" s="6">
        <f>$BN$1</f>
        <v>1</v>
      </c>
      <c r="BO58" s="7"/>
      <c r="BP58" s="7"/>
      <c r="BQ58" s="7"/>
      <c r="BR58" s="7"/>
      <c r="BS58" s="7"/>
      <c r="BT58" s="7"/>
      <c r="BU58" s="7"/>
      <c r="BV58" s="7"/>
      <c r="BW58" s="7"/>
      <c r="BX58" s="7"/>
      <c r="BY58" s="7"/>
      <c r="BZ58" s="7"/>
      <c r="CA58" s="7"/>
      <c r="CB58" s="7"/>
      <c r="CC58" s="16"/>
    </row>
    <row r="59" spans="1:81" ht="29.15" x14ac:dyDescent="0.4">
      <c r="A59" s="113">
        <v>56</v>
      </c>
      <c r="B59" s="308" t="s">
        <v>349</v>
      </c>
      <c r="C59" s="162" t="s">
        <v>350</v>
      </c>
      <c r="D59" s="107" t="s">
        <v>319</v>
      </c>
      <c r="E59" s="87"/>
      <c r="F59" s="107" t="s">
        <v>320</v>
      </c>
      <c r="G59" s="88"/>
      <c r="H59" s="172"/>
      <c r="I59" s="70" t="s">
        <v>274</v>
      </c>
      <c r="J59" s="70">
        <f t="shared" si="0"/>
        <v>1</v>
      </c>
      <c r="K59" s="149" t="b">
        <f>OR($AU59,$AV59,$AW59)</f>
        <v>1</v>
      </c>
      <c r="L59" s="145"/>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145"/>
      <c r="AS59" s="7"/>
      <c r="AT59" s="7"/>
      <c r="AU59" s="7">
        <f>$AU$1</f>
        <v>1</v>
      </c>
      <c r="AV59" s="7">
        <f>$AV$1</f>
        <v>1</v>
      </c>
      <c r="AW59" s="7">
        <f>$AW$1</f>
        <v>1</v>
      </c>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16"/>
    </row>
    <row r="60" spans="1:81" ht="29.15" x14ac:dyDescent="0.4">
      <c r="A60" s="153">
        <v>57</v>
      </c>
      <c r="B60" s="308"/>
      <c r="C60" s="310" t="s">
        <v>351</v>
      </c>
      <c r="D60" s="111" t="s">
        <v>136</v>
      </c>
      <c r="E60" s="125"/>
      <c r="F60" s="51" t="s">
        <v>1102</v>
      </c>
      <c r="G60" s="89"/>
      <c r="H60" s="172"/>
      <c r="I60" s="148"/>
      <c r="J60" s="148">
        <f t="shared" si="0"/>
        <v>1</v>
      </c>
      <c r="K60" s="148" t="b">
        <f>0&lt;SUM(J61,J62)</f>
        <v>1</v>
      </c>
      <c r="L60" s="145"/>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145"/>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16"/>
    </row>
    <row r="61" spans="1:81" x14ac:dyDescent="0.4">
      <c r="A61" s="153">
        <v>58</v>
      </c>
      <c r="B61" s="308"/>
      <c r="C61" s="311"/>
      <c r="D61" s="111" t="s">
        <v>288</v>
      </c>
      <c r="E61" s="90"/>
      <c r="F61" s="51"/>
      <c r="G61" s="89"/>
      <c r="H61" s="172"/>
      <c r="I61" s="70" t="s">
        <v>274</v>
      </c>
      <c r="J61" s="70">
        <f t="shared" ref="J61:J62" si="10">IF(K61=TRUE,1,0)</f>
        <v>1</v>
      </c>
      <c r="K61" s="149" t="b">
        <f t="shared" ref="K61:K62" si="11">OR($AU61,$AV61,$AW61)</f>
        <v>1</v>
      </c>
      <c r="L61" s="145"/>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145"/>
      <c r="AS61" s="7"/>
      <c r="AT61" s="7"/>
      <c r="AU61" s="7">
        <f>$AU$1</f>
        <v>1</v>
      </c>
      <c r="AV61" s="7">
        <f>$AV$1</f>
        <v>1</v>
      </c>
      <c r="AW61" s="7">
        <f>$AW$1</f>
        <v>1</v>
      </c>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16"/>
    </row>
    <row r="62" spans="1:81" x14ac:dyDescent="0.4">
      <c r="A62" s="113">
        <v>59</v>
      </c>
      <c r="B62" s="308"/>
      <c r="C62" s="312"/>
      <c r="D62" s="111" t="s">
        <v>290</v>
      </c>
      <c r="E62" s="90"/>
      <c r="F62" s="225" t="s">
        <v>352</v>
      </c>
      <c r="G62" s="89"/>
      <c r="H62" s="172"/>
      <c r="I62" s="70" t="s">
        <v>274</v>
      </c>
      <c r="J62" s="70">
        <f t="shared" si="10"/>
        <v>1</v>
      </c>
      <c r="K62" s="149" t="b">
        <f t="shared" si="11"/>
        <v>1</v>
      </c>
      <c r="L62" s="145"/>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145"/>
      <c r="AS62" s="7"/>
      <c r="AT62" s="7"/>
      <c r="AU62" s="7">
        <f>$AU$1</f>
        <v>1</v>
      </c>
      <c r="AV62" s="7">
        <f>$AV$1</f>
        <v>1</v>
      </c>
      <c r="AW62" s="7">
        <f>$AW$1</f>
        <v>1</v>
      </c>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16"/>
    </row>
    <row r="63" spans="1:81" ht="29.15" x14ac:dyDescent="0.4">
      <c r="A63" s="153">
        <v>60</v>
      </c>
      <c r="B63" s="308"/>
      <c r="C63" s="310" t="s">
        <v>353</v>
      </c>
      <c r="D63" s="111" t="s">
        <v>136</v>
      </c>
      <c r="E63" s="125"/>
      <c r="F63" s="51" t="s">
        <v>1099</v>
      </c>
      <c r="G63" s="89"/>
      <c r="H63" s="172"/>
      <c r="I63" s="148"/>
      <c r="J63" s="148">
        <f t="shared" si="0"/>
        <v>1</v>
      </c>
      <c r="K63" s="148" t="b">
        <f>0&lt;SUM(J64,J65)</f>
        <v>1</v>
      </c>
      <c r="L63" s="145"/>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145"/>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16"/>
    </row>
    <row r="64" spans="1:81" x14ac:dyDescent="0.4">
      <c r="A64" s="153">
        <v>61</v>
      </c>
      <c r="B64" s="308"/>
      <c r="C64" s="311"/>
      <c r="D64" s="111" t="s">
        <v>288</v>
      </c>
      <c r="E64" s="90"/>
      <c r="F64" s="51"/>
      <c r="G64" s="89"/>
      <c r="H64" s="172"/>
      <c r="I64" s="70" t="s">
        <v>354</v>
      </c>
      <c r="J64" s="70">
        <f t="shared" si="0"/>
        <v>1</v>
      </c>
      <c r="K64" s="149" t="b">
        <f>OR($AV64,$AW64)</f>
        <v>1</v>
      </c>
      <c r="L64" s="145"/>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145"/>
      <c r="AS64" s="7"/>
      <c r="AT64" s="7"/>
      <c r="AU64" s="7"/>
      <c r="AV64" s="7">
        <f>$AV$1</f>
        <v>1</v>
      </c>
      <c r="AW64" s="7">
        <f>$AW$1</f>
        <v>1</v>
      </c>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16"/>
    </row>
    <row r="65" spans="1:81" x14ac:dyDescent="0.4">
      <c r="A65" s="113">
        <v>62</v>
      </c>
      <c r="B65" s="308"/>
      <c r="C65" s="312"/>
      <c r="D65" s="111" t="s">
        <v>290</v>
      </c>
      <c r="E65" s="90"/>
      <c r="F65" s="225" t="s">
        <v>355</v>
      </c>
      <c r="G65" s="89"/>
      <c r="H65" s="172"/>
      <c r="I65" s="70" t="s">
        <v>354</v>
      </c>
      <c r="J65" s="70">
        <f t="shared" si="0"/>
        <v>1</v>
      </c>
      <c r="K65" s="149" t="b">
        <f>OR($AV65,$AW65)</f>
        <v>1</v>
      </c>
      <c r="L65" s="145"/>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145"/>
      <c r="AS65" s="7"/>
      <c r="AT65" s="7"/>
      <c r="AU65" s="7"/>
      <c r="AV65" s="7">
        <f>$AV$1</f>
        <v>1</v>
      </c>
      <c r="AW65" s="7">
        <f>$AW$1</f>
        <v>1</v>
      </c>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16"/>
    </row>
    <row r="66" spans="1:81" ht="29.15" x14ac:dyDescent="0.4">
      <c r="A66" s="153">
        <v>63</v>
      </c>
      <c r="B66" s="308"/>
      <c r="C66" s="162" t="s">
        <v>356</v>
      </c>
      <c r="D66" s="51" t="s">
        <v>59</v>
      </c>
      <c r="E66" s="90"/>
      <c r="F66" s="51"/>
      <c r="G66" s="89"/>
      <c r="H66" s="172"/>
      <c r="I66" s="70" t="s">
        <v>357</v>
      </c>
      <c r="J66" s="70">
        <f t="shared" si="0"/>
        <v>1</v>
      </c>
      <c r="K66" s="149" t="b">
        <f>4=SUM(OR(AK66:AO66),BF66,AR66,AU66)</f>
        <v>1</v>
      </c>
      <c r="L66" s="145"/>
      <c r="M66" s="7"/>
      <c r="N66" s="7"/>
      <c r="O66" s="7"/>
      <c r="P66" s="7"/>
      <c r="Q66" s="7"/>
      <c r="R66" s="7"/>
      <c r="S66" s="7"/>
      <c r="T66" s="7"/>
      <c r="U66" s="7"/>
      <c r="V66" s="7"/>
      <c r="W66" s="7"/>
      <c r="X66" s="7"/>
      <c r="Y66" s="7"/>
      <c r="Z66" s="7"/>
      <c r="AA66" s="7"/>
      <c r="AB66" s="7"/>
      <c r="AC66" s="7"/>
      <c r="AD66" s="7"/>
      <c r="AE66" s="7"/>
      <c r="AF66" s="7"/>
      <c r="AG66" s="7"/>
      <c r="AH66" s="7"/>
      <c r="AI66" s="7"/>
      <c r="AJ66" s="7"/>
      <c r="AK66" s="7">
        <f>$AK$1</f>
        <v>1</v>
      </c>
      <c r="AL66" s="7">
        <f>$AL$1</f>
        <v>1</v>
      </c>
      <c r="AM66" s="7">
        <f>$AM$1</f>
        <v>1</v>
      </c>
      <c r="AN66" s="7">
        <f>$AN$1</f>
        <v>1</v>
      </c>
      <c r="AO66" s="7">
        <f>$AO$1</f>
        <v>1</v>
      </c>
      <c r="AP66" s="7"/>
      <c r="AQ66" s="7"/>
      <c r="AR66" s="145">
        <f>$AR$1</f>
        <v>1</v>
      </c>
      <c r="AS66" s="7"/>
      <c r="AT66" s="7"/>
      <c r="AU66" s="7">
        <f>$AU$1</f>
        <v>1</v>
      </c>
      <c r="AV66" s="7"/>
      <c r="AW66" s="7"/>
      <c r="AX66" s="7"/>
      <c r="AY66" s="7"/>
      <c r="AZ66" s="7"/>
      <c r="BA66" s="7"/>
      <c r="BB66" s="7"/>
      <c r="BC66" s="7"/>
      <c r="BD66" s="7"/>
      <c r="BE66" s="7"/>
      <c r="BF66" s="7">
        <f>$BF$1</f>
        <v>1</v>
      </c>
      <c r="BG66" s="7"/>
      <c r="BH66" s="7"/>
      <c r="BI66" s="7"/>
      <c r="BJ66" s="7"/>
      <c r="BK66" s="7"/>
      <c r="BL66" s="7"/>
      <c r="BM66" s="7"/>
      <c r="BN66" s="7"/>
      <c r="BO66" s="7"/>
      <c r="BP66" s="7"/>
      <c r="BQ66" s="7"/>
      <c r="BR66" s="7"/>
      <c r="BS66" s="7"/>
      <c r="BT66" s="7"/>
      <c r="BU66" s="7"/>
      <c r="BV66" s="7"/>
      <c r="BW66" s="7"/>
      <c r="BX66" s="7"/>
      <c r="BY66" s="7"/>
      <c r="BZ66" s="7"/>
      <c r="CA66" s="7"/>
      <c r="CB66" s="7"/>
      <c r="CC66" s="16"/>
    </row>
    <row r="67" spans="1:81" ht="29.15" x14ac:dyDescent="0.4">
      <c r="A67" s="153">
        <v>64</v>
      </c>
      <c r="B67" s="308"/>
      <c r="C67" s="161" t="s">
        <v>358</v>
      </c>
      <c r="D67" s="51" t="s">
        <v>59</v>
      </c>
      <c r="E67" s="90"/>
      <c r="F67" s="51"/>
      <c r="G67" s="89"/>
      <c r="H67" s="172"/>
      <c r="I67" s="70" t="s">
        <v>274</v>
      </c>
      <c r="J67" s="70">
        <f t="shared" ref="J67:J130" si="12">IF(K67=TRUE,1,0)</f>
        <v>1</v>
      </c>
      <c r="K67" s="149" t="b">
        <f>OR($AU67,$AV67,$AW67)</f>
        <v>1</v>
      </c>
      <c r="L67" s="145"/>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145"/>
      <c r="AS67" s="7"/>
      <c r="AT67" s="7"/>
      <c r="AU67" s="7">
        <f>$AU$1</f>
        <v>1</v>
      </c>
      <c r="AV67" s="7">
        <f>$AV$1</f>
        <v>1</v>
      </c>
      <c r="AW67" s="7">
        <f>$AW$1</f>
        <v>1</v>
      </c>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16"/>
    </row>
    <row r="68" spans="1:81" ht="29.6" thickBot="1" x14ac:dyDescent="0.45">
      <c r="A68" s="113">
        <v>65</v>
      </c>
      <c r="B68" s="309"/>
      <c r="C68" s="115" t="s">
        <v>359</v>
      </c>
      <c r="D68" s="109" t="s">
        <v>59</v>
      </c>
      <c r="E68" s="91"/>
      <c r="F68" s="109"/>
      <c r="G68" s="92"/>
      <c r="H68" s="172"/>
      <c r="I68" s="70" t="s">
        <v>323</v>
      </c>
      <c r="J68" s="70">
        <f t="shared" si="12"/>
        <v>1</v>
      </c>
      <c r="K68" s="149" t="b">
        <f>OR($AV68,$AW68)</f>
        <v>1</v>
      </c>
      <c r="L68" s="145"/>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145"/>
      <c r="AS68" s="7"/>
      <c r="AT68" s="7"/>
      <c r="AU68" s="7"/>
      <c r="AV68" s="7">
        <f>$AV$1</f>
        <v>1</v>
      </c>
      <c r="AW68" s="7">
        <f>$AW$1</f>
        <v>1</v>
      </c>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16"/>
    </row>
    <row r="69" spans="1:81" ht="26.15" thickBot="1" x14ac:dyDescent="0.45">
      <c r="A69" s="153">
        <v>66</v>
      </c>
      <c r="B69" s="42" t="s">
        <v>360</v>
      </c>
      <c r="C69" s="116" t="s">
        <v>361</v>
      </c>
      <c r="D69" s="117" t="s">
        <v>59</v>
      </c>
      <c r="E69" s="98"/>
      <c r="F69" s="117"/>
      <c r="G69" s="69"/>
      <c r="H69" s="172"/>
      <c r="I69" s="70" t="s">
        <v>274</v>
      </c>
      <c r="J69" s="70">
        <f t="shared" si="12"/>
        <v>1</v>
      </c>
      <c r="K69" s="149" t="b">
        <f t="shared" ref="K69" si="13">OR($AU69,$AV69,$AW69)</f>
        <v>1</v>
      </c>
      <c r="L69" s="145"/>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145"/>
      <c r="AS69" s="7"/>
      <c r="AT69" s="7"/>
      <c r="AU69" s="7">
        <f>$AU$1</f>
        <v>1</v>
      </c>
      <c r="AV69" s="7">
        <f>$AV$1</f>
        <v>1</v>
      </c>
      <c r="AW69" s="7">
        <f>$AW$1</f>
        <v>1</v>
      </c>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16"/>
    </row>
    <row r="70" spans="1:81" x14ac:dyDescent="0.4">
      <c r="A70" s="153">
        <v>67</v>
      </c>
      <c r="B70" s="307" t="s">
        <v>362</v>
      </c>
      <c r="C70" s="165" t="s">
        <v>250</v>
      </c>
      <c r="D70" s="110" t="s">
        <v>59</v>
      </c>
      <c r="E70" s="93"/>
      <c r="F70" s="110"/>
      <c r="G70" s="94"/>
      <c r="H70" s="172"/>
      <c r="I70" s="70" t="s">
        <v>363</v>
      </c>
      <c r="J70" s="70">
        <f t="shared" si="12"/>
        <v>1</v>
      </c>
      <c r="K70" s="70" t="b">
        <f>2=SUM(OR(AU70,AV70,AW70),OR(AK70:AO70))</f>
        <v>1</v>
      </c>
      <c r="L70" s="145"/>
      <c r="M70" s="7"/>
      <c r="N70" s="7"/>
      <c r="O70" s="7"/>
      <c r="P70" s="7"/>
      <c r="Q70" s="7"/>
      <c r="R70" s="7"/>
      <c r="S70" s="7"/>
      <c r="T70" s="7"/>
      <c r="U70" s="7"/>
      <c r="V70" s="7"/>
      <c r="W70" s="7"/>
      <c r="X70" s="7"/>
      <c r="Y70" s="7"/>
      <c r="Z70" s="7"/>
      <c r="AA70" s="7"/>
      <c r="AB70" s="7"/>
      <c r="AC70" s="7"/>
      <c r="AD70" s="7"/>
      <c r="AE70" s="7"/>
      <c r="AF70" s="7"/>
      <c r="AG70" s="7"/>
      <c r="AH70" s="7"/>
      <c r="AI70" s="7"/>
      <c r="AJ70" s="7"/>
      <c r="AK70" s="7">
        <f>$AK$1</f>
        <v>1</v>
      </c>
      <c r="AL70" s="7">
        <f>$AL$1</f>
        <v>1</v>
      </c>
      <c r="AM70" s="7">
        <f>$AM$1</f>
        <v>1</v>
      </c>
      <c r="AN70" s="7">
        <f>$AN$1</f>
        <v>1</v>
      </c>
      <c r="AO70" s="7">
        <f>$AO$1</f>
        <v>1</v>
      </c>
      <c r="AP70" s="7"/>
      <c r="AQ70" s="7"/>
      <c r="AR70" s="145"/>
      <c r="AS70" s="7"/>
      <c r="AT70" s="7"/>
      <c r="AU70" s="7">
        <f>$AU$1</f>
        <v>1</v>
      </c>
      <c r="AV70" s="7">
        <f>$AV$1</f>
        <v>1</v>
      </c>
      <c r="AW70" s="7">
        <f>$AW$1</f>
        <v>1</v>
      </c>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16"/>
    </row>
    <row r="71" spans="1:81" ht="58.3" x14ac:dyDescent="0.4">
      <c r="A71" s="113">
        <v>68</v>
      </c>
      <c r="B71" s="308"/>
      <c r="C71" s="310" t="s">
        <v>364</v>
      </c>
      <c r="D71" s="111" t="s">
        <v>136</v>
      </c>
      <c r="E71" s="125"/>
      <c r="F71" s="51" t="s">
        <v>1103</v>
      </c>
      <c r="G71" s="89"/>
      <c r="H71" s="172"/>
      <c r="I71" s="148"/>
      <c r="J71" s="148">
        <f t="shared" si="12"/>
        <v>1</v>
      </c>
      <c r="K71" s="148" t="b">
        <f>0&lt;SUM(J72,J73)</f>
        <v>1</v>
      </c>
      <c r="L71" s="145"/>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145"/>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16"/>
    </row>
    <row r="72" spans="1:81" x14ac:dyDescent="0.4">
      <c r="A72" s="153">
        <v>69</v>
      </c>
      <c r="B72" s="308"/>
      <c r="C72" s="311"/>
      <c r="D72" s="111" t="s">
        <v>365</v>
      </c>
      <c r="E72" s="90"/>
      <c r="F72" s="225" t="s">
        <v>366</v>
      </c>
      <c r="G72" s="89"/>
      <c r="H72" s="172"/>
      <c r="I72" s="71" t="s">
        <v>367</v>
      </c>
      <c r="J72" s="71">
        <f t="shared" si="12"/>
        <v>1</v>
      </c>
      <c r="K72" s="71" t="b">
        <f>1=BP72</f>
        <v>1</v>
      </c>
      <c r="L72" s="145"/>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145"/>
      <c r="AS72" s="7"/>
      <c r="AT72" s="7"/>
      <c r="AU72" s="7"/>
      <c r="AV72" s="7"/>
      <c r="AW72" s="7"/>
      <c r="AX72" s="7"/>
      <c r="AY72" s="7"/>
      <c r="AZ72" s="7"/>
      <c r="BA72" s="7"/>
      <c r="BB72" s="7"/>
      <c r="BC72" s="7"/>
      <c r="BD72" s="7"/>
      <c r="BE72" s="7"/>
      <c r="BF72" s="7"/>
      <c r="BG72" s="7"/>
      <c r="BH72" s="7"/>
      <c r="BI72" s="7"/>
      <c r="BJ72" s="7"/>
      <c r="BK72" s="7"/>
      <c r="BL72" s="7"/>
      <c r="BM72" s="7"/>
      <c r="BN72" s="7"/>
      <c r="BO72" s="7"/>
      <c r="BP72" s="6">
        <f>$BP$1</f>
        <v>1</v>
      </c>
      <c r="BQ72" s="6"/>
      <c r="BR72" s="6"/>
      <c r="BS72" s="7"/>
      <c r="BT72" s="7"/>
      <c r="BU72" s="7"/>
      <c r="BV72" s="7"/>
      <c r="BW72" s="7"/>
      <c r="BX72" s="7"/>
      <c r="BY72" s="7"/>
      <c r="BZ72" s="7"/>
      <c r="CA72" s="7"/>
      <c r="CB72" s="7"/>
      <c r="CC72" s="16"/>
    </row>
    <row r="73" spans="1:81" x14ac:dyDescent="0.4">
      <c r="A73" s="153">
        <v>70</v>
      </c>
      <c r="B73" s="308"/>
      <c r="C73" s="312"/>
      <c r="D73" s="111" t="s">
        <v>300</v>
      </c>
      <c r="E73" s="90"/>
      <c r="F73" s="51"/>
      <c r="G73" s="89"/>
      <c r="H73" s="172"/>
      <c r="I73" s="71" t="s">
        <v>367</v>
      </c>
      <c r="J73" s="71">
        <f t="shared" si="12"/>
        <v>1</v>
      </c>
      <c r="K73" s="71" t="b">
        <f>1=BP73</f>
        <v>1</v>
      </c>
      <c r="L73" s="145"/>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145"/>
      <c r="AS73" s="7"/>
      <c r="AT73" s="7"/>
      <c r="AU73" s="7"/>
      <c r="AV73" s="7"/>
      <c r="AW73" s="7"/>
      <c r="AX73" s="7"/>
      <c r="AY73" s="7"/>
      <c r="AZ73" s="7"/>
      <c r="BA73" s="7"/>
      <c r="BB73" s="7"/>
      <c r="BC73" s="7"/>
      <c r="BD73" s="7"/>
      <c r="BE73" s="7"/>
      <c r="BF73" s="7"/>
      <c r="BG73" s="7"/>
      <c r="BH73" s="7"/>
      <c r="BI73" s="7"/>
      <c r="BJ73" s="7"/>
      <c r="BK73" s="7"/>
      <c r="BL73" s="7"/>
      <c r="BM73" s="7"/>
      <c r="BN73" s="7"/>
      <c r="BO73" s="7"/>
      <c r="BP73" s="6">
        <f t="shared" ref="BP73:BP75" si="14">$BP$1</f>
        <v>1</v>
      </c>
      <c r="BQ73" s="6"/>
      <c r="BR73" s="6"/>
      <c r="BS73" s="7"/>
      <c r="BT73" s="7"/>
      <c r="BU73" s="7"/>
      <c r="BV73" s="7"/>
      <c r="BW73" s="7"/>
      <c r="BX73" s="7"/>
      <c r="BY73" s="7"/>
      <c r="BZ73" s="7"/>
      <c r="CA73" s="7"/>
      <c r="CB73" s="7"/>
      <c r="CC73" s="16"/>
    </row>
    <row r="74" spans="1:81" ht="29.15" x14ac:dyDescent="0.4">
      <c r="A74" s="113">
        <v>71</v>
      </c>
      <c r="B74" s="308"/>
      <c r="C74" s="162" t="s">
        <v>368</v>
      </c>
      <c r="D74" s="51" t="s">
        <v>319</v>
      </c>
      <c r="E74" s="90"/>
      <c r="F74" s="51" t="s">
        <v>320</v>
      </c>
      <c r="G74" s="89"/>
      <c r="H74" s="172"/>
      <c r="I74" s="71" t="s">
        <v>367</v>
      </c>
      <c r="J74" s="70">
        <f t="shared" si="12"/>
        <v>1</v>
      </c>
      <c r="K74" s="71" t="b">
        <f>1=BP74</f>
        <v>1</v>
      </c>
      <c r="L74" s="145"/>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145"/>
      <c r="AS74" s="7"/>
      <c r="AT74" s="7"/>
      <c r="AU74" s="7"/>
      <c r="AV74" s="7"/>
      <c r="AW74" s="7"/>
      <c r="AX74" s="7"/>
      <c r="AY74" s="7"/>
      <c r="AZ74" s="7"/>
      <c r="BA74" s="7"/>
      <c r="BB74" s="7"/>
      <c r="BC74" s="7"/>
      <c r="BD74" s="7"/>
      <c r="BE74" s="7"/>
      <c r="BF74" s="7"/>
      <c r="BG74" s="7"/>
      <c r="BH74" s="7"/>
      <c r="BI74" s="7"/>
      <c r="BJ74" s="7"/>
      <c r="BK74" s="7"/>
      <c r="BL74" s="7"/>
      <c r="BM74" s="7"/>
      <c r="BN74" s="7"/>
      <c r="BO74" s="7"/>
      <c r="BP74" s="6">
        <f t="shared" si="14"/>
        <v>1</v>
      </c>
      <c r="BQ74" s="6"/>
      <c r="BR74" s="6"/>
      <c r="BS74" s="7"/>
      <c r="BT74" s="7"/>
      <c r="BU74" s="7"/>
      <c r="BV74" s="7"/>
      <c r="BW74" s="7"/>
      <c r="BX74" s="7"/>
      <c r="BY74" s="7"/>
      <c r="BZ74" s="7"/>
      <c r="CA74" s="7"/>
      <c r="CB74" s="7"/>
      <c r="CC74" s="16"/>
    </row>
    <row r="75" spans="1:81" ht="29.15" x14ac:dyDescent="0.4">
      <c r="A75" s="153">
        <v>72</v>
      </c>
      <c r="B75" s="308"/>
      <c r="C75" s="161" t="s">
        <v>369</v>
      </c>
      <c r="D75" s="51" t="s">
        <v>59</v>
      </c>
      <c r="E75" s="90"/>
      <c r="F75" s="51"/>
      <c r="G75" s="89"/>
      <c r="H75" s="172"/>
      <c r="I75" s="71" t="s">
        <v>367</v>
      </c>
      <c r="J75" s="71">
        <f t="shared" si="12"/>
        <v>1</v>
      </c>
      <c r="K75" s="71" t="b">
        <f>1=BP75</f>
        <v>1</v>
      </c>
      <c r="L75" s="145"/>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145"/>
      <c r="AS75" s="7"/>
      <c r="AT75" s="7"/>
      <c r="AU75" s="7"/>
      <c r="AV75" s="7"/>
      <c r="AW75" s="7"/>
      <c r="AX75" s="7"/>
      <c r="AY75" s="7"/>
      <c r="AZ75" s="7"/>
      <c r="BA75" s="7"/>
      <c r="BB75" s="7"/>
      <c r="BC75" s="7"/>
      <c r="BD75" s="7"/>
      <c r="BE75" s="7"/>
      <c r="BF75" s="7"/>
      <c r="BG75" s="7"/>
      <c r="BH75" s="7"/>
      <c r="BI75" s="7"/>
      <c r="BJ75" s="7"/>
      <c r="BK75" s="7"/>
      <c r="BL75" s="7"/>
      <c r="BM75" s="7"/>
      <c r="BN75" s="7"/>
      <c r="BO75" s="7"/>
      <c r="BP75" s="6">
        <f t="shared" si="14"/>
        <v>1</v>
      </c>
      <c r="BQ75" s="6"/>
      <c r="BR75" s="6"/>
      <c r="BS75" s="7"/>
      <c r="BT75" s="7"/>
      <c r="BU75" s="7"/>
      <c r="BV75" s="7"/>
      <c r="BW75" s="7"/>
      <c r="BX75" s="7"/>
      <c r="BY75" s="7"/>
      <c r="BZ75" s="7"/>
      <c r="CA75" s="7"/>
      <c r="CB75" s="7"/>
      <c r="CC75" s="16"/>
    </row>
    <row r="76" spans="1:81" ht="29.15" x14ac:dyDescent="0.4">
      <c r="A76" s="153">
        <v>73</v>
      </c>
      <c r="B76" s="308"/>
      <c r="C76" s="310" t="s">
        <v>325</v>
      </c>
      <c r="D76" s="111" t="s">
        <v>136</v>
      </c>
      <c r="E76" s="125"/>
      <c r="F76" s="51" t="s">
        <v>1102</v>
      </c>
      <c r="G76" s="89"/>
      <c r="H76" s="172"/>
      <c r="I76" s="148"/>
      <c r="J76" s="148">
        <f t="shared" si="12"/>
        <v>1</v>
      </c>
      <c r="K76" s="148" t="b">
        <f>0&lt;SUM(J77,J78)</f>
        <v>1</v>
      </c>
      <c r="L76" s="145"/>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145"/>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16"/>
    </row>
    <row r="77" spans="1:81" ht="29.15" x14ac:dyDescent="0.4">
      <c r="A77" s="113">
        <v>74</v>
      </c>
      <c r="B77" s="308"/>
      <c r="C77" s="311"/>
      <c r="D77" s="111" t="s">
        <v>326</v>
      </c>
      <c r="E77" s="90"/>
      <c r="F77" s="51"/>
      <c r="G77" s="89"/>
      <c r="H77" s="172"/>
      <c r="I77" s="71" t="s">
        <v>370</v>
      </c>
      <c r="J77" s="71">
        <f t="shared" si="12"/>
        <v>1</v>
      </c>
      <c r="K77" s="71" t="b">
        <f>1=BQ77</f>
        <v>1</v>
      </c>
      <c r="L77" s="145"/>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145"/>
      <c r="AS77" s="7"/>
      <c r="AT77" s="7"/>
      <c r="AU77" s="7"/>
      <c r="AV77" s="7"/>
      <c r="AW77" s="7"/>
      <c r="AX77" s="7"/>
      <c r="AY77" s="7"/>
      <c r="AZ77" s="7"/>
      <c r="BA77" s="7"/>
      <c r="BB77" s="7"/>
      <c r="BC77" s="7"/>
      <c r="BD77" s="7"/>
      <c r="BE77" s="7"/>
      <c r="BF77" s="7"/>
      <c r="BG77" s="7"/>
      <c r="BH77" s="7"/>
      <c r="BI77" s="7"/>
      <c r="BJ77" s="7"/>
      <c r="BK77" s="7"/>
      <c r="BL77" s="7"/>
      <c r="BM77" s="7"/>
      <c r="BN77" s="7"/>
      <c r="BO77" s="7"/>
      <c r="BP77" s="6"/>
      <c r="BQ77" s="6">
        <f>$BQ$1</f>
        <v>1</v>
      </c>
      <c r="BR77" s="6"/>
      <c r="BS77" s="7"/>
      <c r="BT77" s="7"/>
      <c r="BU77" s="7"/>
      <c r="BV77" s="7"/>
      <c r="BW77" s="7"/>
      <c r="BX77" s="7"/>
      <c r="BY77" s="7"/>
      <c r="BZ77" s="7"/>
      <c r="CA77" s="7"/>
      <c r="CB77" s="7"/>
      <c r="CC77" s="16"/>
    </row>
    <row r="78" spans="1:81" ht="29.15" x14ac:dyDescent="0.4">
      <c r="A78" s="153">
        <v>75</v>
      </c>
      <c r="B78" s="308"/>
      <c r="C78" s="312"/>
      <c r="D78" s="111" t="s">
        <v>328</v>
      </c>
      <c r="E78" s="90"/>
      <c r="F78" s="51"/>
      <c r="G78" s="89"/>
      <c r="H78" s="172"/>
      <c r="I78" s="71" t="s">
        <v>370</v>
      </c>
      <c r="J78" s="71">
        <f t="shared" si="12"/>
        <v>1</v>
      </c>
      <c r="K78" s="71" t="b">
        <f t="shared" ref="K78:K79" si="15">1=BQ78</f>
        <v>1</v>
      </c>
      <c r="L78" s="145"/>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145"/>
      <c r="AS78" s="7"/>
      <c r="AT78" s="7"/>
      <c r="AU78" s="7"/>
      <c r="AV78" s="7"/>
      <c r="AW78" s="7"/>
      <c r="AX78" s="7"/>
      <c r="AY78" s="7"/>
      <c r="AZ78" s="7"/>
      <c r="BA78" s="7"/>
      <c r="BB78" s="7"/>
      <c r="BC78" s="7"/>
      <c r="BD78" s="7"/>
      <c r="BE78" s="7"/>
      <c r="BF78" s="7"/>
      <c r="BG78" s="7"/>
      <c r="BH78" s="7"/>
      <c r="BI78" s="7"/>
      <c r="BJ78" s="7"/>
      <c r="BK78" s="7"/>
      <c r="BL78" s="7"/>
      <c r="BM78" s="7"/>
      <c r="BN78" s="7"/>
      <c r="BO78" s="7"/>
      <c r="BP78" s="6"/>
      <c r="BQ78" s="6">
        <f>$BQ$1</f>
        <v>1</v>
      </c>
      <c r="BR78" s="6"/>
      <c r="BS78" s="7"/>
      <c r="BT78" s="7"/>
      <c r="BU78" s="7"/>
      <c r="BV78" s="7"/>
      <c r="BW78" s="7"/>
      <c r="BX78" s="7"/>
      <c r="BY78" s="7"/>
      <c r="BZ78" s="7"/>
      <c r="CA78" s="7"/>
      <c r="CB78" s="7"/>
      <c r="CC78" s="16"/>
    </row>
    <row r="79" spans="1:81" ht="29.15" x14ac:dyDescent="0.4">
      <c r="A79" s="153">
        <v>76</v>
      </c>
      <c r="B79" s="308"/>
      <c r="C79" s="162" t="s">
        <v>371</v>
      </c>
      <c r="D79" s="51" t="s">
        <v>330</v>
      </c>
      <c r="E79" s="53"/>
      <c r="F79" s="51" t="s">
        <v>331</v>
      </c>
      <c r="G79" s="89"/>
      <c r="H79" s="172"/>
      <c r="I79" s="71" t="s">
        <v>370</v>
      </c>
      <c r="J79" s="71">
        <f t="shared" si="12"/>
        <v>1</v>
      </c>
      <c r="K79" s="71" t="b">
        <f t="shared" si="15"/>
        <v>1</v>
      </c>
      <c r="L79" s="145"/>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145"/>
      <c r="AS79" s="7"/>
      <c r="AT79" s="7"/>
      <c r="AU79" s="7"/>
      <c r="AV79" s="7"/>
      <c r="AW79" s="7"/>
      <c r="AX79" s="7"/>
      <c r="AY79" s="7"/>
      <c r="AZ79" s="7"/>
      <c r="BA79" s="7"/>
      <c r="BB79" s="7"/>
      <c r="BC79" s="7"/>
      <c r="BD79" s="7"/>
      <c r="BE79" s="7"/>
      <c r="BF79" s="7"/>
      <c r="BG79" s="7"/>
      <c r="BH79" s="7"/>
      <c r="BI79" s="7"/>
      <c r="BJ79" s="7"/>
      <c r="BK79" s="7"/>
      <c r="BL79" s="7"/>
      <c r="BM79" s="7"/>
      <c r="BN79" s="7"/>
      <c r="BO79" s="7"/>
      <c r="BP79" s="6"/>
      <c r="BQ79" s="6">
        <f>$BQ$1</f>
        <v>1</v>
      </c>
      <c r="BR79" s="6"/>
      <c r="BS79" s="7"/>
      <c r="BT79" s="7"/>
      <c r="BU79" s="7"/>
      <c r="BV79" s="7"/>
      <c r="BW79" s="7"/>
      <c r="BX79" s="7"/>
      <c r="BY79" s="7"/>
      <c r="BZ79" s="7"/>
      <c r="CA79" s="7"/>
      <c r="CB79" s="7"/>
      <c r="CC79" s="16"/>
    </row>
    <row r="80" spans="1:81" ht="29.15" x14ac:dyDescent="0.4">
      <c r="A80" s="113">
        <v>77</v>
      </c>
      <c r="B80" s="308"/>
      <c r="C80" s="310" t="s">
        <v>372</v>
      </c>
      <c r="D80" s="111" t="s">
        <v>136</v>
      </c>
      <c r="E80" s="125"/>
      <c r="F80" s="51" t="s">
        <v>1099</v>
      </c>
      <c r="G80" s="89"/>
      <c r="H80" s="172"/>
      <c r="I80" s="148"/>
      <c r="J80" s="148">
        <f t="shared" si="12"/>
        <v>1</v>
      </c>
      <c r="K80" s="148" t="b">
        <f>0&lt;SUM(J81,J82)</f>
        <v>1</v>
      </c>
      <c r="L80" s="145"/>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145"/>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16"/>
    </row>
    <row r="81" spans="1:81" x14ac:dyDescent="0.4">
      <c r="A81" s="153">
        <v>78</v>
      </c>
      <c r="B81" s="308"/>
      <c r="C81" s="311"/>
      <c r="D81" s="111" t="s">
        <v>288</v>
      </c>
      <c r="E81" s="90"/>
      <c r="F81" s="51"/>
      <c r="G81" s="89"/>
      <c r="H81" s="172"/>
      <c r="I81" s="71" t="s">
        <v>367</v>
      </c>
      <c r="J81" s="71">
        <f t="shared" si="12"/>
        <v>1</v>
      </c>
      <c r="K81" s="71" t="b">
        <f>1=BP81</f>
        <v>1</v>
      </c>
      <c r="L81" s="145"/>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145"/>
      <c r="AS81" s="7"/>
      <c r="AT81" s="7"/>
      <c r="AU81" s="7"/>
      <c r="AV81" s="7"/>
      <c r="AW81" s="7"/>
      <c r="AX81" s="7"/>
      <c r="AY81" s="7"/>
      <c r="AZ81" s="7"/>
      <c r="BA81" s="7"/>
      <c r="BB81" s="7"/>
      <c r="BC81" s="7"/>
      <c r="BD81" s="7"/>
      <c r="BE81" s="7"/>
      <c r="BF81" s="7"/>
      <c r="BG81" s="7"/>
      <c r="BH81" s="7"/>
      <c r="BI81" s="7"/>
      <c r="BJ81" s="7"/>
      <c r="BK81" s="7"/>
      <c r="BL81" s="7"/>
      <c r="BM81" s="7"/>
      <c r="BN81" s="7"/>
      <c r="BO81" s="7"/>
      <c r="BP81" s="6">
        <f t="shared" ref="BP81:BP82" si="16">$BP$1</f>
        <v>1</v>
      </c>
      <c r="BQ81" s="6"/>
      <c r="BR81" s="6"/>
      <c r="BS81" s="7"/>
      <c r="BT81" s="7"/>
      <c r="BU81" s="7"/>
      <c r="BV81" s="7"/>
      <c r="BW81" s="7"/>
      <c r="BX81" s="7"/>
      <c r="BY81" s="7"/>
      <c r="BZ81" s="7"/>
      <c r="CA81" s="7"/>
      <c r="CB81" s="7"/>
      <c r="CC81" s="16"/>
    </row>
    <row r="82" spans="1:81" ht="15" thickBot="1" x14ac:dyDescent="0.45">
      <c r="A82" s="153">
        <v>79</v>
      </c>
      <c r="B82" s="309"/>
      <c r="C82" s="311"/>
      <c r="D82" s="123" t="s">
        <v>290</v>
      </c>
      <c r="E82" s="99"/>
      <c r="F82" s="112"/>
      <c r="G82" s="96"/>
      <c r="H82" s="172"/>
      <c r="I82" s="71" t="s">
        <v>367</v>
      </c>
      <c r="J82" s="71">
        <f t="shared" si="12"/>
        <v>1</v>
      </c>
      <c r="K82" s="71" t="b">
        <f>1=BP82</f>
        <v>1</v>
      </c>
      <c r="L82" s="145"/>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145"/>
      <c r="AS82" s="7"/>
      <c r="AT82" s="7"/>
      <c r="AU82" s="7"/>
      <c r="AV82" s="7"/>
      <c r="AW82" s="7"/>
      <c r="AX82" s="7"/>
      <c r="AY82" s="7"/>
      <c r="AZ82" s="7"/>
      <c r="BA82" s="7"/>
      <c r="BB82" s="7"/>
      <c r="BC82" s="7"/>
      <c r="BD82" s="7"/>
      <c r="BE82" s="7"/>
      <c r="BF82" s="7"/>
      <c r="BG82" s="7"/>
      <c r="BH82" s="7"/>
      <c r="BI82" s="7"/>
      <c r="BJ82" s="7"/>
      <c r="BK82" s="7"/>
      <c r="BL82" s="7"/>
      <c r="BM82" s="7"/>
      <c r="BN82" s="7"/>
      <c r="BO82" s="7"/>
      <c r="BP82" s="6">
        <f t="shared" si="16"/>
        <v>1</v>
      </c>
      <c r="BQ82" s="6"/>
      <c r="BR82" s="6"/>
      <c r="BS82" s="7"/>
      <c r="BT82" s="7"/>
      <c r="BU82" s="7"/>
      <c r="BV82" s="7"/>
      <c r="BW82" s="7"/>
      <c r="BX82" s="7"/>
      <c r="BY82" s="7"/>
      <c r="BZ82" s="7"/>
      <c r="CA82" s="7"/>
      <c r="CB82" s="7"/>
      <c r="CC82" s="16"/>
    </row>
    <row r="83" spans="1:81" x14ac:dyDescent="0.4">
      <c r="A83" s="153">
        <v>180</v>
      </c>
      <c r="B83" s="287" t="s">
        <v>373</v>
      </c>
      <c r="C83" s="166" t="s">
        <v>252</v>
      </c>
      <c r="D83" s="110" t="s">
        <v>59</v>
      </c>
      <c r="E83" s="93"/>
      <c r="F83" s="110" t="s">
        <v>374</v>
      </c>
      <c r="G83" s="94"/>
      <c r="H83" s="172"/>
      <c r="I83" s="70" t="s">
        <v>375</v>
      </c>
      <c r="J83" s="70">
        <f t="shared" si="12"/>
        <v>1</v>
      </c>
      <c r="K83" s="149" t="b">
        <f>2=SUM($BG$83,L83)</f>
        <v>1</v>
      </c>
      <c r="L83" s="145">
        <f>$L$1</f>
        <v>1</v>
      </c>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145"/>
      <c r="AS83" s="7"/>
      <c r="AT83" s="7"/>
      <c r="AU83" s="7"/>
      <c r="AV83" s="7"/>
      <c r="AW83" s="7"/>
      <c r="AX83" s="7"/>
      <c r="AY83" s="7"/>
      <c r="AZ83" s="7"/>
      <c r="BA83" s="7"/>
      <c r="BB83" s="7"/>
      <c r="BC83" s="7"/>
      <c r="BD83" s="7"/>
      <c r="BE83" s="7"/>
      <c r="BF83" s="7"/>
      <c r="BG83" s="7">
        <f>$BG$1</f>
        <v>1</v>
      </c>
      <c r="BH83" s="7"/>
      <c r="BI83" s="7"/>
      <c r="BJ83" s="7"/>
      <c r="BK83" s="7"/>
      <c r="BL83" s="7"/>
      <c r="BM83" s="7"/>
      <c r="BN83" s="7"/>
      <c r="BO83" s="7"/>
      <c r="BP83" s="7"/>
      <c r="BQ83" s="7"/>
      <c r="BR83" s="7"/>
      <c r="BS83" s="7"/>
      <c r="BT83" s="7"/>
      <c r="BU83" s="7"/>
      <c r="BV83" s="7"/>
      <c r="BW83" s="7"/>
      <c r="BX83" s="7"/>
      <c r="BY83" s="7"/>
      <c r="BZ83" s="7"/>
      <c r="CA83" s="7"/>
      <c r="CB83" s="7"/>
      <c r="CC83" s="16"/>
    </row>
    <row r="84" spans="1:81" ht="29.15" x14ac:dyDescent="0.4">
      <c r="A84" s="153">
        <v>181</v>
      </c>
      <c r="B84" s="287"/>
      <c r="C84" s="108" t="s">
        <v>376</v>
      </c>
      <c r="D84" s="51" t="s">
        <v>59</v>
      </c>
      <c r="E84" s="90"/>
      <c r="F84" s="51"/>
      <c r="G84" s="89"/>
      <c r="H84" s="172"/>
      <c r="I84" s="70" t="s">
        <v>377</v>
      </c>
      <c r="J84" s="70">
        <f t="shared" ref="J84:J85" si="17">IF(K84=TRUE,1,0)</f>
        <v>1</v>
      </c>
      <c r="K84" s="71" t="b">
        <f>1=BR84</f>
        <v>1</v>
      </c>
      <c r="L84" s="145"/>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145"/>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f>$BR$1</f>
        <v>1</v>
      </c>
      <c r="BS84" s="7"/>
      <c r="BT84" s="7"/>
      <c r="BU84" s="7"/>
      <c r="BV84" s="7"/>
      <c r="BW84" s="7"/>
      <c r="BX84" s="7"/>
      <c r="BY84" s="7"/>
      <c r="BZ84" s="7"/>
      <c r="CA84" s="7"/>
      <c r="CB84" s="7"/>
      <c r="CC84" s="16"/>
    </row>
    <row r="85" spans="1:81" ht="29.6" thickBot="1" x14ac:dyDescent="0.45">
      <c r="A85" s="113">
        <v>182</v>
      </c>
      <c r="B85" s="288"/>
      <c r="C85" s="115" t="s">
        <v>378</v>
      </c>
      <c r="D85" s="109" t="s">
        <v>319</v>
      </c>
      <c r="E85" s="91"/>
      <c r="F85" s="109" t="s">
        <v>379</v>
      </c>
      <c r="G85" s="92"/>
      <c r="H85" s="172"/>
      <c r="I85" s="70" t="s">
        <v>377</v>
      </c>
      <c r="J85" s="70">
        <f t="shared" si="17"/>
        <v>1</v>
      </c>
      <c r="K85" s="71" t="b">
        <f>1=BR85</f>
        <v>1</v>
      </c>
      <c r="L85" s="145"/>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145"/>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f>$BR$1</f>
        <v>1</v>
      </c>
      <c r="BS85" s="7"/>
      <c r="BT85" s="7"/>
      <c r="BU85" s="7"/>
      <c r="BV85" s="7"/>
      <c r="BW85" s="7"/>
      <c r="BX85" s="7"/>
      <c r="BY85" s="7"/>
      <c r="BZ85" s="7"/>
      <c r="CA85" s="7"/>
      <c r="CB85" s="7"/>
      <c r="CC85" s="16"/>
    </row>
    <row r="86" spans="1:81" ht="29.15" x14ac:dyDescent="0.4">
      <c r="A86" s="113">
        <v>80</v>
      </c>
      <c r="B86" s="307" t="s">
        <v>380</v>
      </c>
      <c r="C86" s="162" t="s">
        <v>381</v>
      </c>
      <c r="D86" s="107" t="s">
        <v>59</v>
      </c>
      <c r="E86" s="87"/>
      <c r="F86" s="107"/>
      <c r="G86" s="88"/>
      <c r="H86" s="172"/>
      <c r="I86" s="70" t="s">
        <v>323</v>
      </c>
      <c r="J86" s="70">
        <f t="shared" si="12"/>
        <v>1</v>
      </c>
      <c r="K86" s="149" t="b">
        <f>OR($AV86,$AW86)</f>
        <v>1</v>
      </c>
      <c r="L86" s="145"/>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145"/>
      <c r="AS86" s="7"/>
      <c r="AT86" s="7"/>
      <c r="AU86" s="7"/>
      <c r="AV86" s="7">
        <f>$AV$1</f>
        <v>1</v>
      </c>
      <c r="AW86" s="7">
        <f>$AW$1</f>
        <v>1</v>
      </c>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16"/>
    </row>
    <row r="87" spans="1:81" ht="29.15" x14ac:dyDescent="0.4">
      <c r="A87" s="153">
        <v>81</v>
      </c>
      <c r="B87" s="308"/>
      <c r="C87" s="161" t="s">
        <v>1093</v>
      </c>
      <c r="D87" s="51" t="s">
        <v>59</v>
      </c>
      <c r="E87" s="90"/>
      <c r="F87" s="51"/>
      <c r="G87" s="89"/>
      <c r="H87" s="172"/>
      <c r="I87" s="70" t="s">
        <v>323</v>
      </c>
      <c r="J87" s="70">
        <f t="shared" si="12"/>
        <v>1</v>
      </c>
      <c r="K87" s="149" t="b">
        <f>OR($AV87,$AW87)</f>
        <v>1</v>
      </c>
      <c r="L87" s="145"/>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145"/>
      <c r="AS87" s="7"/>
      <c r="AT87" s="7"/>
      <c r="AU87" s="7"/>
      <c r="AV87" s="7">
        <f>$AV$1</f>
        <v>1</v>
      </c>
      <c r="AW87" s="7">
        <f>$AW$1</f>
        <v>1</v>
      </c>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16"/>
    </row>
    <row r="88" spans="1:81" ht="29.15" x14ac:dyDescent="0.4">
      <c r="A88" s="153">
        <v>82</v>
      </c>
      <c r="B88" s="308"/>
      <c r="C88" s="310" t="s">
        <v>382</v>
      </c>
      <c r="D88" s="111" t="s">
        <v>136</v>
      </c>
      <c r="E88" s="125"/>
      <c r="F88" s="51" t="s">
        <v>1099</v>
      </c>
      <c r="G88" s="89"/>
      <c r="H88" s="172"/>
      <c r="I88" s="148"/>
      <c r="J88" s="148">
        <f t="shared" si="12"/>
        <v>1</v>
      </c>
      <c r="K88" s="148" t="b">
        <f>0&lt;SUM(J89,J90,J91,J92,J93)</f>
        <v>1</v>
      </c>
      <c r="L88" s="14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145"/>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16"/>
    </row>
    <row r="89" spans="1:81" x14ac:dyDescent="0.4">
      <c r="A89" s="113">
        <v>83</v>
      </c>
      <c r="B89" s="308"/>
      <c r="C89" s="311"/>
      <c r="D89" s="111" t="s">
        <v>383</v>
      </c>
      <c r="E89" s="90"/>
      <c r="F89" s="51"/>
      <c r="G89" s="89"/>
      <c r="H89" s="172"/>
      <c r="I89" s="70" t="s">
        <v>323</v>
      </c>
      <c r="J89" s="70">
        <f t="shared" si="12"/>
        <v>1</v>
      </c>
      <c r="K89" s="149" t="b">
        <f>OR($AV89,$AW89)</f>
        <v>1</v>
      </c>
      <c r="L89" s="145"/>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145"/>
      <c r="AS89" s="7"/>
      <c r="AT89" s="7"/>
      <c r="AU89" s="7"/>
      <c r="AV89" s="7">
        <f t="shared" ref="AV89:AV94" si="18">$AV$1</f>
        <v>1</v>
      </c>
      <c r="AW89" s="7">
        <f t="shared" ref="AW89:AW94" si="19">$AW$1</f>
        <v>1</v>
      </c>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16"/>
    </row>
    <row r="90" spans="1:81" ht="29.15" x14ac:dyDescent="0.4">
      <c r="A90" s="153">
        <v>84</v>
      </c>
      <c r="B90" s="308"/>
      <c r="C90" s="311"/>
      <c r="D90" s="111" t="s">
        <v>384</v>
      </c>
      <c r="E90" s="90"/>
      <c r="F90" s="51"/>
      <c r="G90" s="89"/>
      <c r="H90" s="172"/>
      <c r="I90" s="70" t="s">
        <v>323</v>
      </c>
      <c r="J90" s="70">
        <f t="shared" si="12"/>
        <v>1</v>
      </c>
      <c r="K90" s="149" t="b">
        <f>OR($AV90,$AW90)</f>
        <v>1</v>
      </c>
      <c r="L90" s="145"/>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145"/>
      <c r="AS90" s="7"/>
      <c r="AT90" s="7"/>
      <c r="AU90" s="7"/>
      <c r="AV90" s="7">
        <f t="shared" si="18"/>
        <v>1</v>
      </c>
      <c r="AW90" s="7">
        <f t="shared" si="19"/>
        <v>1</v>
      </c>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16"/>
    </row>
    <row r="91" spans="1:81" x14ac:dyDescent="0.4">
      <c r="A91" s="153">
        <v>85</v>
      </c>
      <c r="B91" s="308"/>
      <c r="C91" s="311"/>
      <c r="D91" s="111" t="s">
        <v>385</v>
      </c>
      <c r="E91" s="90"/>
      <c r="F91" s="51"/>
      <c r="G91" s="89"/>
      <c r="H91" s="172"/>
      <c r="I91" s="70" t="s">
        <v>386</v>
      </c>
      <c r="J91" s="70">
        <f t="shared" si="12"/>
        <v>1</v>
      </c>
      <c r="K91" s="70" t="b">
        <f>2=SUM(OR($AV91,$AW91),$BN91)</f>
        <v>1</v>
      </c>
      <c r="L91" s="145"/>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145"/>
      <c r="AS91" s="7"/>
      <c r="AT91" s="7"/>
      <c r="AU91" s="7"/>
      <c r="AV91" s="7">
        <f t="shared" si="18"/>
        <v>1</v>
      </c>
      <c r="AW91" s="7">
        <f t="shared" si="19"/>
        <v>1</v>
      </c>
      <c r="AX91" s="7"/>
      <c r="AY91" s="7"/>
      <c r="AZ91" s="7"/>
      <c r="BA91" s="7"/>
      <c r="BB91" s="7"/>
      <c r="BC91" s="7"/>
      <c r="BD91" s="7"/>
      <c r="BE91" s="7"/>
      <c r="BF91" s="7"/>
      <c r="BG91" s="7"/>
      <c r="BH91" s="7"/>
      <c r="BI91" s="7"/>
      <c r="BJ91" s="7"/>
      <c r="BK91" s="7"/>
      <c r="BL91" s="7"/>
      <c r="BM91" s="7"/>
      <c r="BN91" s="6">
        <f>$BN$1</f>
        <v>1</v>
      </c>
      <c r="BO91" s="7"/>
      <c r="BP91" s="7"/>
      <c r="BQ91" s="7"/>
      <c r="BR91" s="7"/>
      <c r="BS91" s="7"/>
      <c r="BT91" s="7"/>
      <c r="BU91" s="7"/>
      <c r="BV91" s="7"/>
      <c r="BW91" s="7"/>
      <c r="BX91" s="7"/>
      <c r="BY91" s="7"/>
      <c r="BZ91" s="7"/>
      <c r="CA91" s="7"/>
      <c r="CB91" s="7"/>
      <c r="CC91" s="16"/>
    </row>
    <row r="92" spans="1:81" x14ac:dyDescent="0.4">
      <c r="A92" s="113">
        <v>86</v>
      </c>
      <c r="B92" s="308"/>
      <c r="C92" s="311"/>
      <c r="D92" s="111" t="s">
        <v>387</v>
      </c>
      <c r="E92" s="90"/>
      <c r="F92" s="51"/>
      <c r="G92" s="89"/>
      <c r="H92" s="172"/>
      <c r="I92" s="70" t="s">
        <v>388</v>
      </c>
      <c r="J92" s="70">
        <f t="shared" si="12"/>
        <v>1</v>
      </c>
      <c r="K92" s="70" t="b">
        <f>2=SUM(OR($AV92,$AW92),$BL92)</f>
        <v>1</v>
      </c>
      <c r="L92" s="145"/>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145"/>
      <c r="AS92" s="7"/>
      <c r="AT92" s="7"/>
      <c r="AU92" s="7"/>
      <c r="AV92" s="7">
        <f t="shared" si="18"/>
        <v>1</v>
      </c>
      <c r="AW92" s="7">
        <f t="shared" si="19"/>
        <v>1</v>
      </c>
      <c r="AX92" s="7"/>
      <c r="AY92" s="7"/>
      <c r="AZ92" s="7"/>
      <c r="BA92" s="7"/>
      <c r="BB92" s="7"/>
      <c r="BC92" s="7"/>
      <c r="BD92" s="7"/>
      <c r="BE92" s="7"/>
      <c r="BF92" s="7"/>
      <c r="BG92" s="7"/>
      <c r="BH92" s="7"/>
      <c r="BI92" s="7"/>
      <c r="BJ92" s="7"/>
      <c r="BK92" s="7"/>
      <c r="BL92" s="7">
        <f>$BL$1</f>
        <v>1</v>
      </c>
      <c r="BM92" s="7"/>
      <c r="BN92" s="7"/>
      <c r="BO92" s="7"/>
      <c r="BP92" s="7"/>
      <c r="BQ92" s="7"/>
      <c r="BR92" s="7"/>
      <c r="BS92" s="7"/>
      <c r="BT92" s="7"/>
      <c r="BU92" s="7"/>
      <c r="BV92" s="7"/>
      <c r="BW92" s="7"/>
      <c r="BX92" s="7"/>
      <c r="BY92" s="7"/>
      <c r="BZ92" s="7"/>
      <c r="CA92" s="7"/>
      <c r="CB92" s="7"/>
      <c r="CC92" s="16"/>
    </row>
    <row r="93" spans="1:81" x14ac:dyDescent="0.4">
      <c r="A93" s="153">
        <v>87</v>
      </c>
      <c r="B93" s="308"/>
      <c r="C93" s="312"/>
      <c r="D93" s="111" t="s">
        <v>389</v>
      </c>
      <c r="E93" s="90"/>
      <c r="F93" s="51"/>
      <c r="G93" s="89"/>
      <c r="H93" s="172"/>
      <c r="I93" s="70" t="s">
        <v>390</v>
      </c>
      <c r="J93" s="70">
        <f t="shared" si="12"/>
        <v>1</v>
      </c>
      <c r="K93" s="70" t="b">
        <f>2=SUM(OR($AV93,$AW93),$BP93)</f>
        <v>1</v>
      </c>
      <c r="L93" s="145"/>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145"/>
      <c r="AS93" s="7"/>
      <c r="AT93" s="7"/>
      <c r="AU93" s="7"/>
      <c r="AV93" s="7">
        <f t="shared" si="18"/>
        <v>1</v>
      </c>
      <c r="AW93" s="7">
        <f t="shared" si="19"/>
        <v>1</v>
      </c>
      <c r="AX93" s="7"/>
      <c r="AY93" s="7"/>
      <c r="AZ93" s="7"/>
      <c r="BA93" s="7"/>
      <c r="BB93" s="7"/>
      <c r="BC93" s="7"/>
      <c r="BD93" s="7"/>
      <c r="BE93" s="7"/>
      <c r="BF93" s="7"/>
      <c r="BG93" s="7"/>
      <c r="BH93" s="7"/>
      <c r="BI93" s="7"/>
      <c r="BJ93" s="7"/>
      <c r="BK93" s="7"/>
      <c r="BL93" s="7"/>
      <c r="BM93" s="7"/>
      <c r="BN93" s="7"/>
      <c r="BO93" s="7"/>
      <c r="BP93" s="6">
        <f>$BP$1</f>
        <v>1</v>
      </c>
      <c r="BQ93" s="6"/>
      <c r="BR93" s="6"/>
      <c r="BS93" s="7"/>
      <c r="BT93" s="7"/>
      <c r="BU93" s="7"/>
      <c r="BV93" s="7"/>
      <c r="BW93" s="7"/>
      <c r="BX93" s="7"/>
      <c r="BY93" s="7"/>
      <c r="BZ93" s="7"/>
      <c r="CA93" s="7"/>
      <c r="CB93" s="7"/>
      <c r="CC93" s="16"/>
    </row>
    <row r="94" spans="1:81" ht="29.6" thickBot="1" x14ac:dyDescent="0.45">
      <c r="A94" s="153">
        <v>88</v>
      </c>
      <c r="B94" s="309"/>
      <c r="C94" s="162" t="s">
        <v>391</v>
      </c>
      <c r="D94" s="112" t="s">
        <v>59</v>
      </c>
      <c r="E94" s="99"/>
      <c r="F94" s="112"/>
      <c r="G94" s="96"/>
      <c r="H94" s="172"/>
      <c r="I94" s="70" t="s">
        <v>323</v>
      </c>
      <c r="J94" s="70">
        <f t="shared" si="12"/>
        <v>1</v>
      </c>
      <c r="K94" s="149" t="b">
        <f>OR($AV94,$AW94)</f>
        <v>1</v>
      </c>
      <c r="L94" s="145"/>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145"/>
      <c r="AS94" s="7"/>
      <c r="AT94" s="7"/>
      <c r="AU94" s="7"/>
      <c r="AV94" s="7">
        <f t="shared" si="18"/>
        <v>1</v>
      </c>
      <c r="AW94" s="7">
        <f t="shared" si="19"/>
        <v>1</v>
      </c>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16"/>
    </row>
    <row r="95" spans="1:81" ht="15" thickBot="1" x14ac:dyDescent="0.45">
      <c r="A95" s="318" t="s">
        <v>392</v>
      </c>
      <c r="B95" s="319"/>
      <c r="C95" s="319"/>
      <c r="D95" s="319"/>
      <c r="E95" s="319"/>
      <c r="F95" s="319"/>
      <c r="G95" s="320"/>
      <c r="H95" s="171"/>
      <c r="I95" s="148"/>
      <c r="J95" s="148"/>
      <c r="K95" s="148"/>
      <c r="L95" s="145"/>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145"/>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16"/>
    </row>
    <row r="96" spans="1:81" ht="29.15" x14ac:dyDescent="0.4">
      <c r="A96" s="153">
        <v>89</v>
      </c>
      <c r="B96" s="307" t="s">
        <v>393</v>
      </c>
      <c r="C96" s="162" t="s">
        <v>394</v>
      </c>
      <c r="D96" s="107" t="s">
        <v>59</v>
      </c>
      <c r="E96" s="90"/>
      <c r="F96" s="107"/>
      <c r="G96" s="88"/>
      <c r="H96" s="172"/>
      <c r="I96" s="70" t="s">
        <v>323</v>
      </c>
      <c r="J96" s="70">
        <f t="shared" si="12"/>
        <v>1</v>
      </c>
      <c r="K96" s="149" t="b">
        <f>OR($AV96,$AW96)</f>
        <v>1</v>
      </c>
      <c r="L96" s="145"/>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145"/>
      <c r="AS96" s="7"/>
      <c r="AT96" s="7"/>
      <c r="AU96" s="7"/>
      <c r="AV96" s="7">
        <f>$AV$1</f>
        <v>1</v>
      </c>
      <c r="AW96" s="7">
        <f>$AW$1</f>
        <v>1</v>
      </c>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16"/>
    </row>
    <row r="97" spans="1:81" ht="29.15" x14ac:dyDescent="0.4">
      <c r="A97" s="113">
        <v>90</v>
      </c>
      <c r="B97" s="308"/>
      <c r="C97" s="161" t="s">
        <v>395</v>
      </c>
      <c r="D97" s="51" t="s">
        <v>59</v>
      </c>
      <c r="E97" s="90"/>
      <c r="F97" s="51"/>
      <c r="G97" s="89"/>
      <c r="H97" s="172"/>
      <c r="I97" s="70" t="s">
        <v>323</v>
      </c>
      <c r="J97" s="70">
        <f t="shared" si="12"/>
        <v>1</v>
      </c>
      <c r="K97" s="149" t="b">
        <f t="shared" ref="K97:K99" si="20">OR($AV97,$AW97)</f>
        <v>1</v>
      </c>
      <c r="L97" s="145"/>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145"/>
      <c r="AS97" s="7"/>
      <c r="AT97" s="7"/>
      <c r="AU97" s="7"/>
      <c r="AV97" s="7">
        <f>$AV$1</f>
        <v>1</v>
      </c>
      <c r="AW97" s="7">
        <f>$AW$1</f>
        <v>1</v>
      </c>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16"/>
    </row>
    <row r="98" spans="1:81" ht="29.15" x14ac:dyDescent="0.4">
      <c r="A98" s="153">
        <v>91</v>
      </c>
      <c r="B98" s="308"/>
      <c r="C98" s="161" t="s">
        <v>396</v>
      </c>
      <c r="D98" s="51" t="s">
        <v>59</v>
      </c>
      <c r="E98" s="90"/>
      <c r="F98" s="51"/>
      <c r="G98" s="89"/>
      <c r="H98" s="172"/>
      <c r="I98" s="70" t="s">
        <v>323</v>
      </c>
      <c r="J98" s="70">
        <f t="shared" si="12"/>
        <v>1</v>
      </c>
      <c r="K98" s="149" t="b">
        <f t="shared" si="20"/>
        <v>1</v>
      </c>
      <c r="L98" s="145"/>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145"/>
      <c r="AS98" s="7"/>
      <c r="AT98" s="7"/>
      <c r="AU98" s="7"/>
      <c r="AV98" s="7">
        <f>$AV$1</f>
        <v>1</v>
      </c>
      <c r="AW98" s="7">
        <f>$AW$1</f>
        <v>1</v>
      </c>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16"/>
    </row>
    <row r="99" spans="1:81" ht="29.6" thickBot="1" x14ac:dyDescent="0.45">
      <c r="A99" s="113">
        <v>92</v>
      </c>
      <c r="B99" s="309"/>
      <c r="C99" s="115" t="s">
        <v>397</v>
      </c>
      <c r="D99" s="109" t="s">
        <v>59</v>
      </c>
      <c r="E99" s="90"/>
      <c r="F99" s="109"/>
      <c r="G99" s="92"/>
      <c r="H99" s="172"/>
      <c r="I99" s="70" t="s">
        <v>323</v>
      </c>
      <c r="J99" s="70">
        <f t="shared" si="12"/>
        <v>1</v>
      </c>
      <c r="K99" s="149" t="b">
        <f t="shared" si="20"/>
        <v>1</v>
      </c>
      <c r="L99" s="145"/>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145"/>
      <c r="AS99" s="7"/>
      <c r="AT99" s="7"/>
      <c r="AU99" s="7"/>
      <c r="AV99" s="7">
        <f>$AV$1</f>
        <v>1</v>
      </c>
      <c r="AW99" s="7">
        <f>$AW$1</f>
        <v>1</v>
      </c>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16"/>
    </row>
    <row r="100" spans="1:81" ht="29.15" x14ac:dyDescent="0.4">
      <c r="A100" s="153">
        <v>93</v>
      </c>
      <c r="B100" s="307" t="s">
        <v>398</v>
      </c>
      <c r="C100" s="165" t="s">
        <v>399</v>
      </c>
      <c r="D100" s="110" t="s">
        <v>59</v>
      </c>
      <c r="E100" s="93"/>
      <c r="F100" s="226" t="s">
        <v>1137</v>
      </c>
      <c r="G100" s="94"/>
      <c r="H100" s="172"/>
      <c r="I100" s="70" t="s">
        <v>400</v>
      </c>
      <c r="J100" s="70">
        <f t="shared" si="12"/>
        <v>1</v>
      </c>
      <c r="K100" s="149" t="b">
        <f>OR($AT100,$AU100,$AV100,$AW100)</f>
        <v>1</v>
      </c>
      <c r="L100" s="145"/>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145"/>
      <c r="AS100" s="7"/>
      <c r="AT100" s="7">
        <f>$AT$1</f>
        <v>1</v>
      </c>
      <c r="AU100" s="7">
        <f>$AU$1</f>
        <v>1</v>
      </c>
      <c r="AV100" s="7">
        <f>$AV$1</f>
        <v>1</v>
      </c>
      <c r="AW100" s="7">
        <f>$AW$1</f>
        <v>1</v>
      </c>
      <c r="AX100" s="7"/>
      <c r="AY100" s="7"/>
      <c r="AZ100" s="7"/>
      <c r="BA100" s="7"/>
      <c r="BB100" s="7"/>
      <c r="BC100" s="7"/>
      <c r="BD100" s="7"/>
      <c r="BE100" s="7"/>
      <c r="BF100" s="7"/>
      <c r="BG100" s="7"/>
      <c r="BH100" s="7"/>
      <c r="BI100" s="7"/>
      <c r="BJ100" s="7"/>
      <c r="BK100" s="7"/>
      <c r="BL100" s="7"/>
      <c r="BM100" s="7"/>
      <c r="BN100" s="7"/>
      <c r="BO100" s="7"/>
      <c r="BP100" s="7"/>
      <c r="BQ100" s="7"/>
      <c r="BR100" s="7"/>
      <c r="BS100" s="6"/>
      <c r="BT100" s="6"/>
      <c r="BU100" s="6"/>
      <c r="BV100" s="7"/>
      <c r="BW100" s="7"/>
      <c r="BX100" s="7"/>
      <c r="BY100" s="7"/>
      <c r="BZ100" s="7"/>
      <c r="CA100" s="7"/>
      <c r="CB100" s="7"/>
      <c r="CC100" s="16"/>
    </row>
    <row r="101" spans="1:81" ht="29.15" x14ac:dyDescent="0.4">
      <c r="A101" s="113">
        <v>94</v>
      </c>
      <c r="B101" s="308"/>
      <c r="C101" s="310" t="s">
        <v>401</v>
      </c>
      <c r="D101" s="111" t="s">
        <v>136</v>
      </c>
      <c r="E101" s="125"/>
      <c r="F101" s="51" t="s">
        <v>1099</v>
      </c>
      <c r="G101" s="89"/>
      <c r="H101" s="172"/>
      <c r="I101" s="148"/>
      <c r="J101" s="148">
        <f t="shared" si="12"/>
        <v>1</v>
      </c>
      <c r="K101" s="148" t="b">
        <f>0&lt;SUM(J102,J103)</f>
        <v>1</v>
      </c>
      <c r="L101" s="145"/>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145"/>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16"/>
    </row>
    <row r="102" spans="1:81" x14ac:dyDescent="0.4">
      <c r="A102" s="153">
        <v>95</v>
      </c>
      <c r="B102" s="308"/>
      <c r="C102" s="311"/>
      <c r="D102" s="111" t="s">
        <v>254</v>
      </c>
      <c r="E102" s="90"/>
      <c r="F102" s="51"/>
      <c r="G102" s="89"/>
      <c r="H102" s="172"/>
      <c r="I102" s="70" t="s">
        <v>402</v>
      </c>
      <c r="J102" s="70">
        <f t="shared" si="12"/>
        <v>1</v>
      </c>
      <c r="K102" s="70" t="b">
        <f>1=BS102</f>
        <v>1</v>
      </c>
      <c r="L102" s="145"/>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145"/>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6">
        <f>$BS$1</f>
        <v>1</v>
      </c>
      <c r="BT102" s="6"/>
      <c r="BU102" s="6"/>
      <c r="BV102" s="7"/>
      <c r="BW102" s="7"/>
      <c r="BX102" s="7"/>
      <c r="BY102" s="7"/>
      <c r="BZ102" s="7"/>
      <c r="CA102" s="7"/>
      <c r="CB102" s="7"/>
      <c r="CC102" s="16"/>
    </row>
    <row r="103" spans="1:81" x14ac:dyDescent="0.4">
      <c r="A103" s="113">
        <v>96</v>
      </c>
      <c r="B103" s="308"/>
      <c r="C103" s="312"/>
      <c r="D103" s="111" t="s">
        <v>403</v>
      </c>
      <c r="E103" s="90"/>
      <c r="F103" s="51"/>
      <c r="G103" s="89"/>
      <c r="H103" s="172"/>
      <c r="I103" s="70" t="s">
        <v>402</v>
      </c>
      <c r="J103" s="70">
        <f t="shared" si="12"/>
        <v>1</v>
      </c>
      <c r="K103" s="70" t="b">
        <f t="shared" ref="K103:K105" si="21">1=BS103</f>
        <v>1</v>
      </c>
      <c r="L103" s="145"/>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145"/>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6">
        <f>$BS$1</f>
        <v>1</v>
      </c>
      <c r="BT103" s="6"/>
      <c r="BU103" s="6"/>
      <c r="BV103" s="7"/>
      <c r="BW103" s="7"/>
      <c r="BX103" s="7"/>
      <c r="BY103" s="7"/>
      <c r="BZ103" s="7"/>
      <c r="CA103" s="7"/>
      <c r="CB103" s="7"/>
      <c r="CC103" s="16"/>
    </row>
    <row r="104" spans="1:81" x14ac:dyDescent="0.4">
      <c r="A104" s="153">
        <v>97</v>
      </c>
      <c r="B104" s="308"/>
      <c r="C104" s="162" t="s">
        <v>404</v>
      </c>
      <c r="D104" s="51" t="s">
        <v>59</v>
      </c>
      <c r="E104" s="90"/>
      <c r="F104" s="51"/>
      <c r="G104" s="89"/>
      <c r="H104" s="172"/>
      <c r="I104" s="70" t="s">
        <v>405</v>
      </c>
      <c r="J104" s="70">
        <f t="shared" si="12"/>
        <v>1</v>
      </c>
      <c r="K104" s="70" t="b">
        <f>1=BT104</f>
        <v>1</v>
      </c>
      <c r="L104" s="145"/>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145"/>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T104" s="6">
        <f>$BT$1</f>
        <v>1</v>
      </c>
      <c r="BU104" s="6"/>
      <c r="BV104" s="7"/>
      <c r="BW104" s="7"/>
      <c r="BX104" s="7"/>
      <c r="BY104" s="7"/>
      <c r="BZ104" s="7"/>
      <c r="CA104" s="7"/>
      <c r="CB104" s="7"/>
      <c r="CC104" s="16"/>
    </row>
    <row r="105" spans="1:81" ht="29.15" x14ac:dyDescent="0.4">
      <c r="A105" s="113">
        <v>98</v>
      </c>
      <c r="B105" s="308"/>
      <c r="C105" s="161" t="s">
        <v>406</v>
      </c>
      <c r="D105" s="51" t="s">
        <v>59</v>
      </c>
      <c r="E105" s="90"/>
      <c r="F105" s="51"/>
      <c r="G105" s="89"/>
      <c r="H105" s="172"/>
      <c r="I105" s="70" t="s">
        <v>402</v>
      </c>
      <c r="J105" s="70">
        <f t="shared" si="12"/>
        <v>1</v>
      </c>
      <c r="K105" s="70" t="b">
        <f t="shared" si="21"/>
        <v>1</v>
      </c>
      <c r="L105" s="145"/>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145"/>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6">
        <f>$BS$1</f>
        <v>1</v>
      </c>
      <c r="BT105" s="6"/>
      <c r="BU105" s="6"/>
      <c r="BV105" s="7"/>
      <c r="BW105" s="7"/>
      <c r="BX105" s="7"/>
      <c r="BY105" s="7"/>
      <c r="BZ105" s="7"/>
      <c r="CA105" s="7"/>
      <c r="CB105" s="7"/>
      <c r="CC105" s="16"/>
    </row>
    <row r="106" spans="1:81" x14ac:dyDescent="0.4">
      <c r="A106" s="153">
        <v>99</v>
      </c>
      <c r="B106" s="308"/>
      <c r="C106" s="310" t="s">
        <v>407</v>
      </c>
      <c r="D106" s="111" t="s">
        <v>136</v>
      </c>
      <c r="E106" s="125"/>
      <c r="F106" s="51" t="s">
        <v>408</v>
      </c>
      <c r="G106" s="89"/>
      <c r="H106" s="172"/>
      <c r="I106" s="148"/>
      <c r="J106" s="148">
        <f t="shared" si="12"/>
        <v>1</v>
      </c>
      <c r="K106" s="148" t="b">
        <f>0&lt;SUM(J107,J108)</f>
        <v>1</v>
      </c>
      <c r="L106" s="145"/>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145"/>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16"/>
    </row>
    <row r="107" spans="1:81" x14ac:dyDescent="0.4">
      <c r="A107" s="113">
        <v>100</v>
      </c>
      <c r="B107" s="308"/>
      <c r="C107" s="311"/>
      <c r="D107" s="111" t="s">
        <v>409</v>
      </c>
      <c r="E107" s="90"/>
      <c r="F107" s="51"/>
      <c r="G107" s="89"/>
      <c r="H107" s="172"/>
      <c r="I107" s="70" t="s">
        <v>410</v>
      </c>
      <c r="J107" s="70">
        <f t="shared" si="12"/>
        <v>1</v>
      </c>
      <c r="K107" s="70" t="b">
        <f>4=SUM(OR(AP107,AQ107),OR(AX107,AY107),BS107,L107)</f>
        <v>1</v>
      </c>
      <c r="L107" s="145">
        <f t="shared" ref="L107:L111" si="22">$L$1</f>
        <v>1</v>
      </c>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f>$AP$1</f>
        <v>1</v>
      </c>
      <c r="AQ107" s="7">
        <f>$AQ$1</f>
        <v>1</v>
      </c>
      <c r="AR107" s="145"/>
      <c r="AS107" s="7"/>
      <c r="AT107" s="7"/>
      <c r="AU107" s="7"/>
      <c r="AV107" s="7"/>
      <c r="AW107" s="7"/>
      <c r="AX107" s="7">
        <f>$AX$1</f>
        <v>1</v>
      </c>
      <c r="AY107" s="7">
        <f>$AY$1</f>
        <v>1</v>
      </c>
      <c r="AZ107" s="7"/>
      <c r="BA107" s="7"/>
      <c r="BB107" s="7"/>
      <c r="BC107" s="7"/>
      <c r="BD107" s="7"/>
      <c r="BE107" s="7"/>
      <c r="BF107" s="7"/>
      <c r="BG107" s="7"/>
      <c r="BH107" s="7"/>
      <c r="BI107" s="7"/>
      <c r="BJ107" s="7"/>
      <c r="BK107" s="7"/>
      <c r="BL107" s="7"/>
      <c r="BM107" s="7"/>
      <c r="BN107" s="7"/>
      <c r="BO107" s="7"/>
      <c r="BP107" s="7"/>
      <c r="BQ107" s="7"/>
      <c r="BR107" s="7"/>
      <c r="BS107" s="6">
        <f>$BS$1</f>
        <v>1</v>
      </c>
      <c r="BT107" s="6"/>
      <c r="BU107" s="6"/>
      <c r="BV107" s="7"/>
      <c r="BW107" s="7"/>
      <c r="BX107" s="7"/>
      <c r="BY107" s="7"/>
      <c r="BZ107" s="7"/>
      <c r="CA107" s="7"/>
      <c r="CB107" s="7"/>
      <c r="CC107" s="16"/>
    </row>
    <row r="108" spans="1:81" x14ac:dyDescent="0.4">
      <c r="A108" s="153">
        <v>101</v>
      </c>
      <c r="B108" s="308"/>
      <c r="C108" s="312"/>
      <c r="D108" s="111" t="s">
        <v>411</v>
      </c>
      <c r="E108" s="90"/>
      <c r="F108" s="51"/>
      <c r="G108" s="89"/>
      <c r="H108" s="172"/>
      <c r="I108" s="70" t="s">
        <v>410</v>
      </c>
      <c r="J108" s="70">
        <f t="shared" si="12"/>
        <v>1</v>
      </c>
      <c r="K108" s="70" t="b">
        <f>4=SUM(OR(AP108,AQ108),OR(AX108,AY108),BS108,L108)</f>
        <v>1</v>
      </c>
      <c r="L108" s="145">
        <f t="shared" si="22"/>
        <v>1</v>
      </c>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f>$AP$1</f>
        <v>1</v>
      </c>
      <c r="AQ108" s="7">
        <f>$AQ$1</f>
        <v>1</v>
      </c>
      <c r="AR108" s="145"/>
      <c r="AS108" s="7"/>
      <c r="AT108" s="7"/>
      <c r="AU108" s="7"/>
      <c r="AV108" s="7"/>
      <c r="AW108" s="7"/>
      <c r="AX108" s="7">
        <f>$AX$1</f>
        <v>1</v>
      </c>
      <c r="AY108" s="7">
        <f>$AY$1</f>
        <v>1</v>
      </c>
      <c r="AZ108" s="7"/>
      <c r="BA108" s="7"/>
      <c r="BB108" s="7"/>
      <c r="BC108" s="7"/>
      <c r="BD108" s="7"/>
      <c r="BE108" s="7"/>
      <c r="BF108" s="7"/>
      <c r="BG108" s="7"/>
      <c r="BH108" s="7"/>
      <c r="BI108" s="7"/>
      <c r="BJ108" s="7"/>
      <c r="BK108" s="7"/>
      <c r="BL108" s="7"/>
      <c r="BM108" s="7"/>
      <c r="BN108" s="7"/>
      <c r="BO108" s="7"/>
      <c r="BP108" s="7"/>
      <c r="BQ108" s="7"/>
      <c r="BR108" s="7"/>
      <c r="BS108" s="6">
        <f>$BS$1</f>
        <v>1</v>
      </c>
      <c r="BT108" s="6"/>
      <c r="BU108" s="6"/>
      <c r="BV108" s="7"/>
      <c r="BW108" s="7"/>
      <c r="BX108" s="7"/>
      <c r="BY108" s="7"/>
      <c r="BZ108" s="7"/>
      <c r="CA108" s="7"/>
      <c r="CB108" s="7"/>
      <c r="CC108" s="16"/>
    </row>
    <row r="109" spans="1:81" ht="29.6" thickBot="1" x14ac:dyDescent="0.45">
      <c r="A109" s="113">
        <v>102</v>
      </c>
      <c r="B109" s="309"/>
      <c r="C109" s="162" t="s">
        <v>412</v>
      </c>
      <c r="D109" s="112" t="s">
        <v>59</v>
      </c>
      <c r="E109" s="99"/>
      <c r="F109" s="112"/>
      <c r="G109" s="96"/>
      <c r="H109" s="172"/>
      <c r="I109" s="70" t="s">
        <v>413</v>
      </c>
      <c r="J109" s="70">
        <f t="shared" si="12"/>
        <v>1</v>
      </c>
      <c r="K109" s="70" t="b">
        <f>3=SUM(OR(AV109,AW109),OR(AK109:AO109),BT109)</f>
        <v>1</v>
      </c>
      <c r="L109" s="145"/>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f>$AK$1</f>
        <v>1</v>
      </c>
      <c r="AL109" s="7">
        <f>$AL$1</f>
        <v>1</v>
      </c>
      <c r="AM109" s="7">
        <f>$AM$1</f>
        <v>1</v>
      </c>
      <c r="AN109" s="7">
        <f>$AN$1</f>
        <v>1</v>
      </c>
      <c r="AO109" s="7">
        <f>$AO$1</f>
        <v>1</v>
      </c>
      <c r="AP109" s="7"/>
      <c r="AQ109" s="7"/>
      <c r="AR109" s="145"/>
      <c r="AS109" s="7"/>
      <c r="AT109" s="7"/>
      <c r="AU109" s="7"/>
      <c r="AV109" s="7">
        <f>$AV$1</f>
        <v>1</v>
      </c>
      <c r="AW109" s="7">
        <f>$AW$1</f>
        <v>1</v>
      </c>
      <c r="AX109" s="7"/>
      <c r="AY109" s="7"/>
      <c r="AZ109" s="7"/>
      <c r="BA109" s="7"/>
      <c r="BB109" s="7"/>
      <c r="BC109" s="7"/>
      <c r="BD109" s="7"/>
      <c r="BE109" s="7"/>
      <c r="BF109" s="7"/>
      <c r="BG109" s="7"/>
      <c r="BH109" s="7"/>
      <c r="BI109" s="7"/>
      <c r="BJ109" s="7"/>
      <c r="BK109" s="7"/>
      <c r="BL109" s="7"/>
      <c r="BM109" s="7"/>
      <c r="BN109" s="7"/>
      <c r="BO109" s="7"/>
      <c r="BP109" s="7"/>
      <c r="BQ109" s="7"/>
      <c r="BR109" s="7"/>
      <c r="BT109" s="6">
        <f>$BT$1</f>
        <v>1</v>
      </c>
      <c r="BU109" s="6"/>
      <c r="BV109" s="7"/>
      <c r="BW109" s="7"/>
      <c r="BX109" s="7"/>
      <c r="BY109" s="7"/>
      <c r="BZ109" s="7"/>
      <c r="CA109" s="7"/>
      <c r="CB109" s="7"/>
      <c r="CC109" s="16"/>
    </row>
    <row r="110" spans="1:81" ht="29.15" x14ac:dyDescent="0.4">
      <c r="A110" s="153">
        <v>183</v>
      </c>
      <c r="B110" s="286" t="s">
        <v>414</v>
      </c>
      <c r="C110" s="166" t="s">
        <v>415</v>
      </c>
      <c r="D110" s="110" t="s">
        <v>59</v>
      </c>
      <c r="E110" s="93"/>
      <c r="F110" s="110" t="s">
        <v>416</v>
      </c>
      <c r="G110" s="94"/>
      <c r="H110" s="172"/>
      <c r="I110" s="70" t="s">
        <v>417</v>
      </c>
      <c r="J110" s="70">
        <f t="shared" ref="J110:J111" si="23">IF(K110=TRUE,1,0)</f>
        <v>1</v>
      </c>
      <c r="K110" s="149" t="b">
        <f>2=SUM(L110,M110)</f>
        <v>1</v>
      </c>
      <c r="L110" s="145">
        <f t="shared" si="22"/>
        <v>1</v>
      </c>
      <c r="M110" s="7">
        <f>$M$1</f>
        <v>1</v>
      </c>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145"/>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16"/>
    </row>
    <row r="111" spans="1:81" ht="29.15" x14ac:dyDescent="0.4">
      <c r="A111" s="153">
        <v>184</v>
      </c>
      <c r="B111" s="287"/>
      <c r="C111" s="108" t="s">
        <v>418</v>
      </c>
      <c r="D111" s="51" t="s">
        <v>59</v>
      </c>
      <c r="E111" s="90"/>
      <c r="F111" s="51" t="s">
        <v>419</v>
      </c>
      <c r="G111" s="89"/>
      <c r="H111" s="172"/>
      <c r="I111" s="70" t="s">
        <v>417</v>
      </c>
      <c r="J111" s="70">
        <f t="shared" si="23"/>
        <v>1</v>
      </c>
      <c r="K111" s="149" t="b">
        <f>2=SUM(L111,M111)</f>
        <v>1</v>
      </c>
      <c r="L111" s="145">
        <f t="shared" si="22"/>
        <v>1</v>
      </c>
      <c r="M111" s="7">
        <f>$M$1</f>
        <v>1</v>
      </c>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145"/>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16"/>
    </row>
    <row r="112" spans="1:81" ht="29.15" x14ac:dyDescent="0.4">
      <c r="A112" s="153">
        <v>185</v>
      </c>
      <c r="B112" s="287"/>
      <c r="C112" s="108" t="s">
        <v>420</v>
      </c>
      <c r="D112" s="51" t="s">
        <v>59</v>
      </c>
      <c r="E112" s="90"/>
      <c r="F112" s="51" t="s">
        <v>421</v>
      </c>
      <c r="G112" s="89"/>
      <c r="H112" s="172"/>
      <c r="I112" s="70" t="s">
        <v>274</v>
      </c>
      <c r="J112" s="70">
        <f t="shared" ref="J112" si="24">IF(K112=TRUE,1,0)</f>
        <v>1</v>
      </c>
      <c r="K112" s="149" t="b">
        <f>OR($AU112,$AV112,$AW112)</f>
        <v>1</v>
      </c>
      <c r="L112" s="145"/>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145"/>
      <c r="AS112" s="7"/>
      <c r="AT112" s="7"/>
      <c r="AU112" s="7">
        <f>$AU$1</f>
        <v>1</v>
      </c>
      <c r="AV112" s="7">
        <f>$AV$1</f>
        <v>1</v>
      </c>
      <c r="AW112" s="7">
        <f>$AW$1</f>
        <v>1</v>
      </c>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16"/>
    </row>
    <row r="113" spans="1:81" ht="29.15" x14ac:dyDescent="0.4">
      <c r="A113" s="153">
        <v>103</v>
      </c>
      <c r="B113" s="287"/>
      <c r="C113" s="330" t="s">
        <v>422</v>
      </c>
      <c r="D113" s="51" t="s">
        <v>136</v>
      </c>
      <c r="E113" s="213"/>
      <c r="F113" s="51" t="s">
        <v>1099</v>
      </c>
      <c r="G113" s="89"/>
      <c r="H113" s="172"/>
      <c r="I113" s="148"/>
      <c r="J113" s="148">
        <f t="shared" ref="J113:J116" si="25">IF(K113=TRUE,1,0)</f>
        <v>1</v>
      </c>
      <c r="K113" s="148" t="b">
        <f>0&lt;SUM(J114,J115,J116)</f>
        <v>1</v>
      </c>
      <c r="L113" s="145"/>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145"/>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16"/>
    </row>
    <row r="114" spans="1:81" x14ac:dyDescent="0.4">
      <c r="A114" s="113">
        <v>104</v>
      </c>
      <c r="B114" s="287"/>
      <c r="C114" s="330"/>
      <c r="D114" s="51" t="s">
        <v>423</v>
      </c>
      <c r="E114" s="90"/>
      <c r="F114" s="51"/>
      <c r="G114" s="89"/>
      <c r="H114" s="172"/>
      <c r="I114" s="70" t="s">
        <v>424</v>
      </c>
      <c r="J114" s="70">
        <f t="shared" si="25"/>
        <v>1</v>
      </c>
      <c r="K114" s="149" t="b">
        <f>1=$BU114</f>
        <v>1</v>
      </c>
      <c r="L114" s="145"/>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145"/>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f>$BU$1</f>
        <v>1</v>
      </c>
      <c r="BV114" s="7"/>
      <c r="BW114" s="7"/>
      <c r="BX114" s="7"/>
      <c r="BY114" s="7"/>
      <c r="BZ114" s="7"/>
      <c r="CA114" s="7"/>
      <c r="CB114" s="7"/>
      <c r="CC114" s="16"/>
    </row>
    <row r="115" spans="1:81" x14ac:dyDescent="0.4">
      <c r="A115" s="153">
        <v>105</v>
      </c>
      <c r="B115" s="287"/>
      <c r="C115" s="330"/>
      <c r="D115" s="51" t="s">
        <v>425</v>
      </c>
      <c r="E115" s="90"/>
      <c r="F115" s="51"/>
      <c r="G115" s="89"/>
      <c r="H115" s="172"/>
      <c r="I115" s="70" t="s">
        <v>424</v>
      </c>
      <c r="J115" s="70">
        <f t="shared" si="25"/>
        <v>1</v>
      </c>
      <c r="K115" s="149" t="b">
        <f t="shared" ref="K115:K116" si="26">1=$BU115</f>
        <v>1</v>
      </c>
      <c r="L115" s="145"/>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145"/>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f>$BU$1</f>
        <v>1</v>
      </c>
      <c r="BV115" s="7"/>
      <c r="BW115" s="7"/>
      <c r="BX115" s="7"/>
      <c r="BY115" s="7"/>
      <c r="BZ115" s="7"/>
      <c r="CA115" s="7"/>
      <c r="CB115" s="7"/>
      <c r="CC115" s="16"/>
    </row>
    <row r="116" spans="1:81" x14ac:dyDescent="0.4">
      <c r="A116" s="113">
        <v>106</v>
      </c>
      <c r="B116" s="287"/>
      <c r="C116" s="330"/>
      <c r="D116" s="51" t="s">
        <v>426</v>
      </c>
      <c r="E116" s="90"/>
      <c r="F116" s="51"/>
      <c r="G116" s="89"/>
      <c r="H116" s="172"/>
      <c r="I116" s="70" t="s">
        <v>424</v>
      </c>
      <c r="J116" s="70">
        <f t="shared" si="25"/>
        <v>1</v>
      </c>
      <c r="K116" s="149" t="b">
        <f t="shared" si="26"/>
        <v>1</v>
      </c>
      <c r="L116" s="145"/>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145"/>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f>$BU$1</f>
        <v>1</v>
      </c>
      <c r="BV116" s="7"/>
      <c r="BW116" s="7"/>
      <c r="BX116" s="7"/>
      <c r="BY116" s="7"/>
      <c r="BZ116" s="7"/>
      <c r="CA116" s="7"/>
      <c r="CB116" s="7"/>
      <c r="CC116" s="16"/>
    </row>
    <row r="117" spans="1:81" ht="29.15" x14ac:dyDescent="0.4">
      <c r="A117" s="153">
        <v>107</v>
      </c>
      <c r="B117" s="287"/>
      <c r="C117" s="108" t="s">
        <v>427</v>
      </c>
      <c r="D117" s="51" t="s">
        <v>59</v>
      </c>
      <c r="E117" s="90"/>
      <c r="F117" s="51"/>
      <c r="G117" s="89"/>
      <c r="H117" s="172"/>
      <c r="I117" s="70" t="s">
        <v>282</v>
      </c>
      <c r="J117" s="70">
        <f t="shared" si="12"/>
        <v>1</v>
      </c>
      <c r="K117" s="149" t="b">
        <f>1=AU117</f>
        <v>1</v>
      </c>
      <c r="L117" s="145"/>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145"/>
      <c r="AS117" s="7"/>
      <c r="AT117" s="7"/>
      <c r="AU117" s="7">
        <f>$AU$1</f>
        <v>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16"/>
    </row>
    <row r="118" spans="1:81" ht="29.6" thickBot="1" x14ac:dyDescent="0.45">
      <c r="A118" s="113">
        <v>108</v>
      </c>
      <c r="B118" s="288"/>
      <c r="C118" s="115" t="s">
        <v>428</v>
      </c>
      <c r="D118" s="109" t="s">
        <v>59</v>
      </c>
      <c r="E118" s="91"/>
      <c r="F118" s="109"/>
      <c r="G118" s="92"/>
      <c r="H118" s="172"/>
      <c r="I118" s="70" t="s">
        <v>429</v>
      </c>
      <c r="J118" s="70">
        <f t="shared" ref="J118" si="27">IF(K118=TRUE,1,0)</f>
        <v>1</v>
      </c>
      <c r="K118" s="149" t="b">
        <f>2=SUM(AH118,AR118)</f>
        <v>1</v>
      </c>
      <c r="L118" s="145"/>
      <c r="M118" s="7"/>
      <c r="N118" s="7"/>
      <c r="O118" s="7"/>
      <c r="P118" s="7"/>
      <c r="Q118" s="7"/>
      <c r="R118" s="7"/>
      <c r="S118" s="7"/>
      <c r="T118" s="7"/>
      <c r="U118" s="7"/>
      <c r="V118" s="7"/>
      <c r="W118" s="7"/>
      <c r="X118" s="7"/>
      <c r="Y118" s="7"/>
      <c r="Z118" s="7"/>
      <c r="AA118" s="7"/>
      <c r="AB118" s="7"/>
      <c r="AC118" s="7"/>
      <c r="AD118" s="10"/>
      <c r="AE118" s="10"/>
      <c r="AF118" s="10"/>
      <c r="AG118" s="7"/>
      <c r="AH118" s="7">
        <f>$AH$1</f>
        <v>1</v>
      </c>
      <c r="AI118" s="7"/>
      <c r="AJ118" s="7"/>
      <c r="AK118" s="7"/>
      <c r="AL118" s="7"/>
      <c r="AM118" s="7"/>
      <c r="AN118" s="7"/>
      <c r="AO118" s="7"/>
      <c r="AP118" s="7"/>
      <c r="AQ118" s="7"/>
      <c r="AR118" s="145">
        <f>$AR$1</f>
        <v>1</v>
      </c>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16"/>
    </row>
    <row r="119" spans="1:81" ht="29.15" x14ac:dyDescent="0.4">
      <c r="A119" s="153">
        <v>109</v>
      </c>
      <c r="B119" s="307" t="s">
        <v>430</v>
      </c>
      <c r="C119" s="162" t="s">
        <v>431</v>
      </c>
      <c r="D119" s="107" t="s">
        <v>59</v>
      </c>
      <c r="E119" s="87"/>
      <c r="F119" s="107"/>
      <c r="G119" s="88"/>
      <c r="H119" s="172"/>
      <c r="I119" s="70" t="s">
        <v>429</v>
      </c>
      <c r="J119" s="70">
        <f t="shared" si="12"/>
        <v>1</v>
      </c>
      <c r="K119" s="149" t="b">
        <f>2=SUM(AH119,AR119)</f>
        <v>1</v>
      </c>
      <c r="L119" s="145"/>
      <c r="M119" s="7"/>
      <c r="N119" s="7"/>
      <c r="O119" s="7"/>
      <c r="P119" s="7"/>
      <c r="Q119" s="7"/>
      <c r="R119" s="7"/>
      <c r="S119" s="7"/>
      <c r="T119" s="7"/>
      <c r="U119" s="7"/>
      <c r="V119" s="7"/>
      <c r="W119" s="7"/>
      <c r="X119" s="7"/>
      <c r="Y119" s="7"/>
      <c r="Z119" s="7"/>
      <c r="AA119" s="7"/>
      <c r="AB119" s="7"/>
      <c r="AC119" s="7"/>
      <c r="AD119" s="10"/>
      <c r="AE119" s="10"/>
      <c r="AF119" s="10"/>
      <c r="AG119" s="7"/>
      <c r="AH119" s="7">
        <f>$AH$1</f>
        <v>1</v>
      </c>
      <c r="AI119" s="7"/>
      <c r="AJ119" s="7"/>
      <c r="AK119" s="7"/>
      <c r="AL119" s="7"/>
      <c r="AM119" s="7"/>
      <c r="AN119" s="7"/>
      <c r="AO119" s="7"/>
      <c r="AP119" s="7"/>
      <c r="AQ119" s="7"/>
      <c r="AR119" s="145">
        <f>$AR$1</f>
        <v>1</v>
      </c>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16"/>
    </row>
    <row r="120" spans="1:81" ht="29.6" thickBot="1" x14ac:dyDescent="0.45">
      <c r="A120" s="113">
        <v>110</v>
      </c>
      <c r="B120" s="309"/>
      <c r="C120" s="115" t="s">
        <v>432</v>
      </c>
      <c r="D120" s="109" t="s">
        <v>59</v>
      </c>
      <c r="E120" s="91"/>
      <c r="F120" s="109"/>
      <c r="G120" s="92"/>
      <c r="H120" s="172"/>
      <c r="I120" s="70" t="s">
        <v>429</v>
      </c>
      <c r="J120" s="70">
        <f t="shared" si="12"/>
        <v>1</v>
      </c>
      <c r="K120" s="149" t="b">
        <f>2=SUM(AH120,AR120)</f>
        <v>1</v>
      </c>
      <c r="L120" s="145"/>
      <c r="M120" s="7"/>
      <c r="N120" s="7"/>
      <c r="O120" s="7"/>
      <c r="P120" s="7"/>
      <c r="Q120" s="7"/>
      <c r="R120" s="7"/>
      <c r="S120" s="7"/>
      <c r="T120" s="7"/>
      <c r="U120" s="7"/>
      <c r="V120" s="7"/>
      <c r="W120" s="7"/>
      <c r="X120" s="7"/>
      <c r="Y120" s="7"/>
      <c r="Z120" s="7"/>
      <c r="AA120" s="7"/>
      <c r="AB120" s="7"/>
      <c r="AC120" s="7"/>
      <c r="AD120" s="10"/>
      <c r="AE120" s="10"/>
      <c r="AF120" s="10"/>
      <c r="AG120" s="7"/>
      <c r="AH120" s="7">
        <f>$AH$1</f>
        <v>1</v>
      </c>
      <c r="AI120" s="7"/>
      <c r="AJ120" s="7"/>
      <c r="AK120" s="7"/>
      <c r="AL120" s="7"/>
      <c r="AM120" s="7"/>
      <c r="AN120" s="7"/>
      <c r="AO120" s="7"/>
      <c r="AP120" s="7"/>
      <c r="AQ120" s="7"/>
      <c r="AR120" s="145">
        <f t="shared" ref="AR120:AR122" si="28">$AR$1</f>
        <v>1</v>
      </c>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16"/>
    </row>
    <row r="121" spans="1:81" ht="29.6" thickBot="1" x14ac:dyDescent="0.45">
      <c r="A121" s="153">
        <v>111</v>
      </c>
      <c r="B121" s="42" t="s">
        <v>433</v>
      </c>
      <c r="C121" s="165" t="s">
        <v>434</v>
      </c>
      <c r="D121" s="124" t="s">
        <v>59</v>
      </c>
      <c r="E121" s="100"/>
      <c r="F121" s="124"/>
      <c r="G121" s="103"/>
      <c r="H121" s="172"/>
      <c r="I121" s="70" t="s">
        <v>429</v>
      </c>
      <c r="J121" s="70">
        <f t="shared" si="12"/>
        <v>1</v>
      </c>
      <c r="K121" s="149" t="b">
        <f>2=SUM(AH121,AR121)</f>
        <v>1</v>
      </c>
      <c r="L121" s="145"/>
      <c r="M121" s="7"/>
      <c r="N121" s="7"/>
      <c r="O121" s="7"/>
      <c r="P121" s="7"/>
      <c r="Q121" s="7"/>
      <c r="R121" s="7"/>
      <c r="S121" s="7"/>
      <c r="T121" s="7"/>
      <c r="U121" s="7"/>
      <c r="V121" s="7"/>
      <c r="W121" s="7"/>
      <c r="X121" s="7"/>
      <c r="Y121" s="7"/>
      <c r="Z121" s="7"/>
      <c r="AA121" s="7"/>
      <c r="AB121" s="7"/>
      <c r="AC121" s="7"/>
      <c r="AD121" s="10"/>
      <c r="AE121" s="10"/>
      <c r="AF121" s="10"/>
      <c r="AG121" s="7"/>
      <c r="AH121" s="7">
        <f>$AH$1</f>
        <v>1</v>
      </c>
      <c r="AI121" s="7"/>
      <c r="AJ121" s="7"/>
      <c r="AK121" s="7"/>
      <c r="AL121" s="7"/>
      <c r="AM121" s="7"/>
      <c r="AN121" s="7"/>
      <c r="AO121" s="7"/>
      <c r="AP121" s="7"/>
      <c r="AQ121" s="7"/>
      <c r="AR121" s="145">
        <f t="shared" si="28"/>
        <v>1</v>
      </c>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16"/>
    </row>
    <row r="122" spans="1:81" ht="29.15" x14ac:dyDescent="0.4">
      <c r="A122" s="113">
        <v>112</v>
      </c>
      <c r="B122" s="286" t="s">
        <v>435</v>
      </c>
      <c r="C122" s="166" t="s">
        <v>436</v>
      </c>
      <c r="D122" s="110" t="s">
        <v>59</v>
      </c>
      <c r="E122" s="93"/>
      <c r="F122" s="110" t="s">
        <v>437</v>
      </c>
      <c r="G122" s="94"/>
      <c r="H122" s="172"/>
      <c r="I122" s="70" t="s">
        <v>321</v>
      </c>
      <c r="J122" s="70">
        <f t="shared" si="12"/>
        <v>1</v>
      </c>
      <c r="K122" s="149" t="b">
        <f>2=SUM($M122,AR122)</f>
        <v>1</v>
      </c>
      <c r="L122" s="145"/>
      <c r="M122" s="7">
        <f>$M$1</f>
        <v>1</v>
      </c>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145">
        <f t="shared" si="28"/>
        <v>1</v>
      </c>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16"/>
    </row>
    <row r="123" spans="1:81" ht="29.15" x14ac:dyDescent="0.4">
      <c r="A123" s="153">
        <v>113</v>
      </c>
      <c r="B123" s="287"/>
      <c r="C123" s="167" t="s">
        <v>438</v>
      </c>
      <c r="D123" s="51" t="s">
        <v>59</v>
      </c>
      <c r="E123" s="90"/>
      <c r="F123" s="51" t="s">
        <v>439</v>
      </c>
      <c r="G123" s="89"/>
      <c r="H123" s="172"/>
      <c r="I123" s="70" t="s">
        <v>440</v>
      </c>
      <c r="J123" s="70">
        <f t="shared" si="12"/>
        <v>1</v>
      </c>
      <c r="K123" s="149" t="b">
        <f>2=SUM($AI$123,OR(AU123:AW123))</f>
        <v>1</v>
      </c>
      <c r="L123" s="145"/>
      <c r="M123" s="7"/>
      <c r="N123" s="7"/>
      <c r="O123" s="7"/>
      <c r="P123" s="7"/>
      <c r="Q123" s="7"/>
      <c r="R123" s="7"/>
      <c r="S123" s="7"/>
      <c r="T123" s="7"/>
      <c r="U123" s="7"/>
      <c r="V123" s="7"/>
      <c r="W123" s="7"/>
      <c r="X123" s="7"/>
      <c r="Y123" s="7"/>
      <c r="Z123" s="7"/>
      <c r="AA123" s="7"/>
      <c r="AB123" s="7"/>
      <c r="AC123" s="7"/>
      <c r="AD123" s="7"/>
      <c r="AE123" s="7"/>
      <c r="AF123" s="7"/>
      <c r="AG123" s="7"/>
      <c r="AH123" s="7"/>
      <c r="AI123" s="7">
        <f>$AI$1</f>
        <v>1</v>
      </c>
      <c r="AJ123" s="7"/>
      <c r="AK123" s="7"/>
      <c r="AL123" s="7"/>
      <c r="AM123" s="7"/>
      <c r="AN123" s="7"/>
      <c r="AO123" s="7"/>
      <c r="AP123" s="7"/>
      <c r="AQ123" s="7"/>
      <c r="AR123" s="145"/>
      <c r="AS123" s="7"/>
      <c r="AT123" s="7"/>
      <c r="AU123" s="7">
        <f>$AU$1</f>
        <v>1</v>
      </c>
      <c r="AV123" s="7">
        <f>$AV$1</f>
        <v>1</v>
      </c>
      <c r="AW123" s="7">
        <f>$AW$1</f>
        <v>1</v>
      </c>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16"/>
    </row>
    <row r="124" spans="1:81" ht="29.6" thickBot="1" x14ac:dyDescent="0.45">
      <c r="A124" s="113">
        <v>114</v>
      </c>
      <c r="B124" s="288"/>
      <c r="C124" s="155" t="s">
        <v>441</v>
      </c>
      <c r="D124" s="109" t="s">
        <v>59</v>
      </c>
      <c r="E124" s="91"/>
      <c r="F124" s="54"/>
      <c r="G124" s="156"/>
      <c r="H124" s="173"/>
      <c r="I124" s="70" t="s">
        <v>442</v>
      </c>
      <c r="J124" s="70">
        <f t="shared" ref="J124" si="29">IF(K124=TRUE,1,0)</f>
        <v>1</v>
      </c>
      <c r="K124" s="149" t="b">
        <f>2=SUM($AH$124,$L124)</f>
        <v>1</v>
      </c>
      <c r="L124" s="145">
        <f>$L$1</f>
        <v>1</v>
      </c>
      <c r="M124" s="7"/>
      <c r="N124" s="7"/>
      <c r="O124" s="7"/>
      <c r="P124" s="7"/>
      <c r="Q124" s="7"/>
      <c r="R124" s="7"/>
      <c r="S124" s="7"/>
      <c r="T124" s="7"/>
      <c r="U124" s="7"/>
      <c r="V124" s="7"/>
      <c r="W124" s="7"/>
      <c r="X124" s="7"/>
      <c r="Y124" s="7"/>
      <c r="Z124" s="7"/>
      <c r="AA124" s="7"/>
      <c r="AB124" s="7"/>
      <c r="AC124" s="7"/>
      <c r="AD124" s="7"/>
      <c r="AE124" s="7"/>
      <c r="AF124" s="7"/>
      <c r="AG124" s="7"/>
      <c r="AH124" s="7">
        <f>$AH$1</f>
        <v>1</v>
      </c>
      <c r="AI124" s="7"/>
      <c r="AJ124" s="7"/>
      <c r="AK124" s="7"/>
      <c r="AL124" s="7"/>
      <c r="AM124" s="7"/>
      <c r="AN124" s="7"/>
      <c r="AO124" s="7"/>
      <c r="AP124" s="7"/>
      <c r="AQ124" s="7"/>
      <c r="AR124" s="145"/>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16"/>
    </row>
    <row r="125" spans="1:81" ht="15" thickBot="1" x14ac:dyDescent="0.45">
      <c r="A125" s="318" t="s">
        <v>443</v>
      </c>
      <c r="B125" s="319"/>
      <c r="C125" s="328"/>
      <c r="D125" s="328"/>
      <c r="E125" s="328"/>
      <c r="F125" s="328"/>
      <c r="G125" s="329"/>
      <c r="H125" s="171"/>
      <c r="I125" s="148"/>
      <c r="J125" s="148"/>
      <c r="K125" s="148"/>
      <c r="L125" s="145"/>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145"/>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16"/>
    </row>
    <row r="126" spans="1:81" ht="15" thickBot="1" x14ac:dyDescent="0.45">
      <c r="A126" s="113">
        <v>115</v>
      </c>
      <c r="B126" s="159" t="s">
        <v>444</v>
      </c>
      <c r="C126" s="116" t="s">
        <v>445</v>
      </c>
      <c r="D126" s="157" t="s">
        <v>59</v>
      </c>
      <c r="E126" s="98"/>
      <c r="F126" s="117"/>
      <c r="G126" s="69"/>
      <c r="H126" s="172"/>
      <c r="I126" s="70" t="s">
        <v>323</v>
      </c>
      <c r="J126" s="70">
        <f t="shared" si="12"/>
        <v>1</v>
      </c>
      <c r="K126" s="149" t="b">
        <f>OR($AV126,$AW126)</f>
        <v>1</v>
      </c>
      <c r="L126" s="145"/>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145"/>
      <c r="AS126" s="7"/>
      <c r="AT126" s="7"/>
      <c r="AU126" s="7"/>
      <c r="AV126" s="7">
        <f>$AV$1</f>
        <v>1</v>
      </c>
      <c r="AW126" s="7">
        <f>$AW$1</f>
        <v>1</v>
      </c>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16"/>
    </row>
    <row r="127" spans="1:81" ht="50.7" customHeight="1" x14ac:dyDescent="0.4">
      <c r="A127" s="153">
        <v>116</v>
      </c>
      <c r="B127" s="307" t="s">
        <v>446</v>
      </c>
      <c r="C127" s="165" t="s">
        <v>447</v>
      </c>
      <c r="D127" s="110" t="s">
        <v>59</v>
      </c>
      <c r="E127" s="93"/>
      <c r="F127" s="110" t="s">
        <v>448</v>
      </c>
      <c r="G127" s="94"/>
      <c r="H127" s="172"/>
      <c r="I127" s="70" t="s">
        <v>321</v>
      </c>
      <c r="J127" s="70">
        <f t="shared" si="12"/>
        <v>1</v>
      </c>
      <c r="K127" s="149" t="b">
        <f>2=SUM($M127,AR127)</f>
        <v>1</v>
      </c>
      <c r="L127" s="145"/>
      <c r="M127" s="7">
        <f>$M$1</f>
        <v>1</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145">
        <f t="shared" ref="AR127:AR128" si="30">$AR$1</f>
        <v>1</v>
      </c>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16"/>
    </row>
    <row r="128" spans="1:81" ht="29.15" x14ac:dyDescent="0.4">
      <c r="A128" s="113">
        <v>117</v>
      </c>
      <c r="B128" s="308"/>
      <c r="C128" s="161" t="s">
        <v>449</v>
      </c>
      <c r="D128" s="51" t="s">
        <v>59</v>
      </c>
      <c r="E128" s="90"/>
      <c r="F128" s="51"/>
      <c r="G128" s="89"/>
      <c r="H128" s="172"/>
      <c r="I128" s="70" t="s">
        <v>321</v>
      </c>
      <c r="J128" s="70">
        <f t="shared" si="12"/>
        <v>1</v>
      </c>
      <c r="K128" s="149" t="b">
        <f>2=SUM($M128,AR128)</f>
        <v>1</v>
      </c>
      <c r="L128" s="145"/>
      <c r="M128" s="7">
        <f>$M$1</f>
        <v>1</v>
      </c>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145">
        <f t="shared" si="30"/>
        <v>1</v>
      </c>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16"/>
    </row>
    <row r="129" spans="1:81" ht="29.6" thickBot="1" x14ac:dyDescent="0.45">
      <c r="A129" s="153">
        <v>118</v>
      </c>
      <c r="B129" s="309"/>
      <c r="C129" s="115" t="s">
        <v>450</v>
      </c>
      <c r="D129" s="109" t="s">
        <v>59</v>
      </c>
      <c r="E129" s="91"/>
      <c r="F129" s="109"/>
      <c r="G129" s="92"/>
      <c r="H129" s="172"/>
      <c r="I129" s="71" t="s">
        <v>451</v>
      </c>
      <c r="J129" s="70">
        <f t="shared" si="12"/>
        <v>1</v>
      </c>
      <c r="K129" s="70" t="b">
        <f>2=SUM(OR(AZ129,BA129,BB129,BC129,BD129,BE129),L129)</f>
        <v>1</v>
      </c>
      <c r="L129" s="145">
        <f>$L$1</f>
        <v>1</v>
      </c>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145"/>
      <c r="AS129" s="7"/>
      <c r="AT129" s="7"/>
      <c r="AU129" s="7"/>
      <c r="AV129" s="7"/>
      <c r="AW129" s="7"/>
      <c r="AX129" s="7"/>
      <c r="AY129" s="7"/>
      <c r="AZ129" s="7">
        <f>$AZ$1</f>
        <v>1</v>
      </c>
      <c r="BA129" s="7">
        <f>$BA$1</f>
        <v>1</v>
      </c>
      <c r="BB129" s="7">
        <f>$BB$1</f>
        <v>1</v>
      </c>
      <c r="BC129" s="7">
        <f>$BC$1</f>
        <v>1</v>
      </c>
      <c r="BD129" s="7">
        <f>$BD$1</f>
        <v>1</v>
      </c>
      <c r="BE129" s="7">
        <f>$BE$1</f>
        <v>1</v>
      </c>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16"/>
    </row>
    <row r="130" spans="1:81" ht="29.15" x14ac:dyDescent="0.4">
      <c r="A130" s="113">
        <v>119</v>
      </c>
      <c r="B130" s="307" t="s">
        <v>452</v>
      </c>
      <c r="C130" s="165" t="s">
        <v>453</v>
      </c>
      <c r="D130" s="110" t="s">
        <v>59</v>
      </c>
      <c r="E130" s="93"/>
      <c r="F130" s="110"/>
      <c r="G130" s="94"/>
      <c r="H130" s="172"/>
      <c r="I130" s="70" t="s">
        <v>323</v>
      </c>
      <c r="J130" s="70">
        <f t="shared" si="12"/>
        <v>1</v>
      </c>
      <c r="K130" s="149" t="b">
        <f>OR($AV130,$AW130)</f>
        <v>1</v>
      </c>
      <c r="L130" s="145"/>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145"/>
      <c r="AS130" s="7"/>
      <c r="AT130" s="7"/>
      <c r="AU130" s="7"/>
      <c r="AV130" s="7">
        <f>$AV$1</f>
        <v>1</v>
      </c>
      <c r="AW130" s="7">
        <f>$AW$1</f>
        <v>1</v>
      </c>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16"/>
    </row>
    <row r="131" spans="1:81" ht="29.6" thickBot="1" x14ac:dyDescent="0.45">
      <c r="A131" s="153">
        <v>120</v>
      </c>
      <c r="B131" s="308"/>
      <c r="C131" s="310" t="s">
        <v>454</v>
      </c>
      <c r="D131" s="111" t="s">
        <v>136</v>
      </c>
      <c r="E131" s="125"/>
      <c r="F131" s="51" t="s">
        <v>1138</v>
      </c>
      <c r="G131" s="89"/>
      <c r="H131" s="172"/>
      <c r="I131" s="148"/>
      <c r="J131" s="148">
        <f t="shared" ref="J131:J195" si="31">IF(K131=TRUE,1,0)</f>
        <v>1</v>
      </c>
      <c r="K131" s="148" t="b">
        <f>0&lt;SUM(J132,J133,J134,J135)</f>
        <v>1</v>
      </c>
      <c r="L131" s="145"/>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145"/>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16"/>
    </row>
    <row r="132" spans="1:81" x14ac:dyDescent="0.4">
      <c r="A132" s="113">
        <v>121</v>
      </c>
      <c r="B132" s="308"/>
      <c r="C132" s="311"/>
      <c r="D132" s="111" t="s">
        <v>455</v>
      </c>
      <c r="E132" s="100"/>
      <c r="F132" s="51"/>
      <c r="G132" s="89"/>
      <c r="H132" s="172"/>
      <c r="I132" s="70" t="s">
        <v>323</v>
      </c>
      <c r="J132" s="70">
        <f t="shared" si="31"/>
        <v>1</v>
      </c>
      <c r="K132" s="149" t="b">
        <f t="shared" ref="K132:K135" si="32">OR($AV132,$AW132)</f>
        <v>1</v>
      </c>
      <c r="L132" s="145"/>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145"/>
      <c r="AS132" s="7"/>
      <c r="AT132" s="7"/>
      <c r="AU132" s="7"/>
      <c r="AV132" s="7">
        <f t="shared" ref="AV132:AV137" si="33">$AV$1</f>
        <v>1</v>
      </c>
      <c r="AW132" s="7">
        <f t="shared" ref="AW132:AW137" si="34">$AW$1</f>
        <v>1</v>
      </c>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16"/>
    </row>
    <row r="133" spans="1:81" x14ac:dyDescent="0.4">
      <c r="A133" s="153">
        <v>122</v>
      </c>
      <c r="B133" s="308"/>
      <c r="C133" s="311"/>
      <c r="D133" s="111" t="s">
        <v>456</v>
      </c>
      <c r="E133" s="90"/>
      <c r="F133" s="51"/>
      <c r="G133" s="89"/>
      <c r="H133" s="172"/>
      <c r="I133" s="70" t="s">
        <v>323</v>
      </c>
      <c r="J133" s="70">
        <f t="shared" si="31"/>
        <v>1</v>
      </c>
      <c r="K133" s="149" t="b">
        <f t="shared" si="32"/>
        <v>1</v>
      </c>
      <c r="L133" s="145"/>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145"/>
      <c r="AS133" s="7"/>
      <c r="AT133" s="7"/>
      <c r="AU133" s="7"/>
      <c r="AV133" s="7">
        <f t="shared" si="33"/>
        <v>1</v>
      </c>
      <c r="AW133" s="7">
        <f t="shared" si="34"/>
        <v>1</v>
      </c>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16"/>
    </row>
    <row r="134" spans="1:81" x14ac:dyDescent="0.4">
      <c r="A134" s="113">
        <v>123</v>
      </c>
      <c r="B134" s="308"/>
      <c r="C134" s="311"/>
      <c r="D134" s="111" t="s">
        <v>457</v>
      </c>
      <c r="E134" s="90"/>
      <c r="F134" s="51"/>
      <c r="G134" s="89"/>
      <c r="H134" s="172"/>
      <c r="I134" s="70" t="s">
        <v>323</v>
      </c>
      <c r="J134" s="70">
        <f t="shared" si="31"/>
        <v>1</v>
      </c>
      <c r="K134" s="149" t="b">
        <f t="shared" si="32"/>
        <v>1</v>
      </c>
      <c r="L134" s="145"/>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145"/>
      <c r="AS134" s="7"/>
      <c r="AT134" s="7"/>
      <c r="AU134" s="7"/>
      <c r="AV134" s="7">
        <f t="shared" si="33"/>
        <v>1</v>
      </c>
      <c r="AW134" s="7">
        <f t="shared" si="34"/>
        <v>1</v>
      </c>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16"/>
    </row>
    <row r="135" spans="1:81" ht="15" thickBot="1" x14ac:dyDescent="0.45">
      <c r="A135" s="153">
        <v>124</v>
      </c>
      <c r="B135" s="309"/>
      <c r="C135" s="313"/>
      <c r="D135" s="114" t="s">
        <v>458</v>
      </c>
      <c r="E135" s="87"/>
      <c r="F135" s="227" t="s">
        <v>459</v>
      </c>
      <c r="G135" s="92"/>
      <c r="H135" s="172"/>
      <c r="I135" s="70" t="s">
        <v>323</v>
      </c>
      <c r="J135" s="70">
        <f t="shared" si="31"/>
        <v>1</v>
      </c>
      <c r="K135" s="149" t="b">
        <f t="shared" si="32"/>
        <v>1</v>
      </c>
      <c r="L135" s="145"/>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145"/>
      <c r="AS135" s="7"/>
      <c r="AT135" s="7"/>
      <c r="AU135" s="7"/>
      <c r="AV135" s="7">
        <f t="shared" si="33"/>
        <v>1</v>
      </c>
      <c r="AW135" s="7">
        <f t="shared" si="34"/>
        <v>1</v>
      </c>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16"/>
    </row>
    <row r="136" spans="1:81" ht="29.15" x14ac:dyDescent="0.4">
      <c r="A136" s="113">
        <v>125</v>
      </c>
      <c r="B136" s="307" t="s">
        <v>460</v>
      </c>
      <c r="C136" s="165" t="s">
        <v>461</v>
      </c>
      <c r="D136" s="110" t="s">
        <v>59</v>
      </c>
      <c r="E136" s="93"/>
      <c r="F136" s="110" t="s">
        <v>462</v>
      </c>
      <c r="G136" s="94"/>
      <c r="H136" s="172"/>
      <c r="I136" s="70" t="s">
        <v>463</v>
      </c>
      <c r="J136" s="70">
        <f t="shared" si="31"/>
        <v>1</v>
      </c>
      <c r="K136" s="70" t="b">
        <f>2=SUM(OR(AV136,AW136),OR(AC136,AD136))</f>
        <v>1</v>
      </c>
      <c r="L136" s="145"/>
      <c r="M136" s="7"/>
      <c r="N136" s="7"/>
      <c r="O136" s="7"/>
      <c r="P136" s="7"/>
      <c r="Q136" s="7"/>
      <c r="R136" s="7"/>
      <c r="S136" s="7"/>
      <c r="T136" s="7"/>
      <c r="U136" s="7"/>
      <c r="V136" s="7"/>
      <c r="W136" s="7"/>
      <c r="X136" s="7"/>
      <c r="Y136" s="7"/>
      <c r="Z136" s="7"/>
      <c r="AA136" s="7"/>
      <c r="AB136" s="7"/>
      <c r="AC136" s="7">
        <f>$AC$1</f>
        <v>1</v>
      </c>
      <c r="AD136" s="7">
        <f>$AD$1</f>
        <v>1</v>
      </c>
      <c r="AE136" s="7"/>
      <c r="AF136" s="7"/>
      <c r="AG136" s="7"/>
      <c r="AH136" s="7"/>
      <c r="AI136" s="7"/>
      <c r="AJ136" s="7"/>
      <c r="AK136" s="7"/>
      <c r="AL136" s="7"/>
      <c r="AM136" s="7"/>
      <c r="AN136" s="7"/>
      <c r="AO136" s="7"/>
      <c r="AP136" s="7"/>
      <c r="AQ136" s="7"/>
      <c r="AR136" s="145"/>
      <c r="AS136" s="7"/>
      <c r="AT136" s="7"/>
      <c r="AU136" s="7"/>
      <c r="AV136" s="7">
        <f t="shared" si="33"/>
        <v>1</v>
      </c>
      <c r="AW136" s="7">
        <f t="shared" si="34"/>
        <v>1</v>
      </c>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16"/>
    </row>
    <row r="137" spans="1:81" ht="29.6" thickBot="1" x14ac:dyDescent="0.45">
      <c r="A137" s="153">
        <v>126</v>
      </c>
      <c r="B137" s="308"/>
      <c r="C137" s="161" t="s">
        <v>464</v>
      </c>
      <c r="D137" s="51" t="s">
        <v>59</v>
      </c>
      <c r="E137" s="90"/>
      <c r="F137" s="51" t="s">
        <v>465</v>
      </c>
      <c r="G137" s="89"/>
      <c r="H137" s="172"/>
      <c r="I137" s="70" t="s">
        <v>466</v>
      </c>
      <c r="J137" s="70">
        <f>IF(K137=TRUE,1,0)</f>
        <v>1</v>
      </c>
      <c r="K137" s="149" t="b">
        <f>OR(OR($AV137,$AW137),2=SUM($L137,$N137))</f>
        <v>1</v>
      </c>
      <c r="L137" s="145">
        <f>$L$1</f>
        <v>1</v>
      </c>
      <c r="M137" s="7"/>
      <c r="N137" s="7">
        <f>$N$1</f>
        <v>1</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145"/>
      <c r="AS137" s="7"/>
      <c r="AT137" s="7"/>
      <c r="AU137" s="7"/>
      <c r="AV137" s="7">
        <f t="shared" si="33"/>
        <v>1</v>
      </c>
      <c r="AW137" s="7">
        <f t="shared" si="34"/>
        <v>1</v>
      </c>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16"/>
    </row>
    <row r="138" spans="1:81" ht="15" thickBot="1" x14ac:dyDescent="0.45">
      <c r="A138" s="318" t="s">
        <v>467</v>
      </c>
      <c r="B138" s="319"/>
      <c r="C138" s="319"/>
      <c r="D138" s="319"/>
      <c r="E138" s="319"/>
      <c r="F138" s="319"/>
      <c r="G138" s="320"/>
      <c r="H138" s="171"/>
      <c r="I138" s="148"/>
      <c r="J138" s="148"/>
      <c r="K138" s="148"/>
      <c r="L138" s="145"/>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145"/>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16"/>
    </row>
    <row r="139" spans="1:81" ht="29.15" x14ac:dyDescent="0.4">
      <c r="A139" s="153">
        <v>128</v>
      </c>
      <c r="B139" s="307" t="s">
        <v>468</v>
      </c>
      <c r="C139" s="162" t="s">
        <v>469</v>
      </c>
      <c r="D139" s="107" t="s">
        <v>59</v>
      </c>
      <c r="E139" s="87"/>
      <c r="F139" s="107"/>
      <c r="G139" s="88"/>
      <c r="H139" s="172"/>
      <c r="I139" s="70" t="s">
        <v>274</v>
      </c>
      <c r="J139" s="70">
        <f t="shared" si="31"/>
        <v>1</v>
      </c>
      <c r="K139" s="149" t="b">
        <f>OR($AU139,$AV139,$AW139)</f>
        <v>1</v>
      </c>
      <c r="L139" s="145"/>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145"/>
      <c r="AS139" s="7"/>
      <c r="AT139" s="7"/>
      <c r="AU139" s="7">
        <f t="shared" ref="AU139:AU148" si="35">$AU$1</f>
        <v>1</v>
      </c>
      <c r="AV139" s="7">
        <f t="shared" ref="AV139:AV148" si="36">$AV$1</f>
        <v>1</v>
      </c>
      <c r="AW139" s="7">
        <f t="shared" ref="AW139:AW148" si="37">$AW$1</f>
        <v>1</v>
      </c>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16"/>
    </row>
    <row r="140" spans="1:81" ht="29.15" x14ac:dyDescent="0.4">
      <c r="A140" s="113">
        <v>129</v>
      </c>
      <c r="B140" s="308"/>
      <c r="C140" s="161" t="s">
        <v>470</v>
      </c>
      <c r="D140" s="51" t="s">
        <v>59</v>
      </c>
      <c r="E140" s="90"/>
      <c r="F140" s="51"/>
      <c r="G140" s="89"/>
      <c r="H140" s="172"/>
      <c r="I140" s="70" t="s">
        <v>274</v>
      </c>
      <c r="J140" s="70">
        <f t="shared" si="31"/>
        <v>1</v>
      </c>
      <c r="K140" s="149" t="b">
        <f>OR($AU140,$AV140,$AW140)</f>
        <v>1</v>
      </c>
      <c r="L140" s="145"/>
      <c r="M140" s="7"/>
      <c r="N140" s="7"/>
      <c r="O140" s="72"/>
      <c r="P140" s="72"/>
      <c r="Q140" s="72"/>
      <c r="R140" s="72"/>
      <c r="S140" s="72"/>
      <c r="T140" s="72"/>
      <c r="U140" s="72"/>
      <c r="V140" s="72"/>
      <c r="W140" s="72"/>
      <c r="X140" s="72"/>
      <c r="Y140" s="72"/>
      <c r="Z140" s="72"/>
      <c r="AA140" s="72"/>
      <c r="AB140" s="72"/>
      <c r="AC140" s="7"/>
      <c r="AD140" s="7"/>
      <c r="AE140" s="7"/>
      <c r="AF140" s="7"/>
      <c r="AG140" s="7"/>
      <c r="AH140" s="7"/>
      <c r="AI140" s="7"/>
      <c r="AJ140" s="7"/>
      <c r="AK140" s="7"/>
      <c r="AL140" s="7"/>
      <c r="AM140" s="7"/>
      <c r="AN140" s="7"/>
      <c r="AO140" s="7"/>
      <c r="AP140" s="7"/>
      <c r="AQ140" s="7"/>
      <c r="AR140" s="145"/>
      <c r="AS140" s="7"/>
      <c r="AT140" s="7"/>
      <c r="AU140" s="7">
        <f t="shared" si="35"/>
        <v>1</v>
      </c>
      <c r="AV140" s="7">
        <f t="shared" si="36"/>
        <v>1</v>
      </c>
      <c r="AW140" s="7">
        <f t="shared" si="37"/>
        <v>1</v>
      </c>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16"/>
    </row>
    <row r="141" spans="1:81" ht="29.15" x14ac:dyDescent="0.4">
      <c r="A141" s="153">
        <v>130</v>
      </c>
      <c r="B141" s="308"/>
      <c r="C141" s="161" t="s">
        <v>471</v>
      </c>
      <c r="D141" s="51" t="s">
        <v>59</v>
      </c>
      <c r="E141" s="90"/>
      <c r="F141" s="51"/>
      <c r="G141" s="89"/>
      <c r="H141" s="172"/>
      <c r="I141" s="70" t="s">
        <v>472</v>
      </c>
      <c r="J141" s="70">
        <f t="shared" si="31"/>
        <v>1</v>
      </c>
      <c r="K141" s="70" t="b">
        <f>2=SUM(OR(AU141,AV141,AW141),AND(AH141,AJ141))</f>
        <v>1</v>
      </c>
      <c r="L141" s="145"/>
      <c r="M141" s="7"/>
      <c r="N141" s="7"/>
      <c r="O141" s="72"/>
      <c r="P141" s="72"/>
      <c r="Q141" s="72"/>
      <c r="R141" s="72"/>
      <c r="S141" s="72"/>
      <c r="T141" s="72"/>
      <c r="U141" s="72"/>
      <c r="V141" s="72"/>
      <c r="W141" s="72"/>
      <c r="X141" s="72"/>
      <c r="Y141" s="72"/>
      <c r="Z141" s="72"/>
      <c r="AA141" s="72"/>
      <c r="AB141" s="72"/>
      <c r="AC141" s="7"/>
      <c r="AD141" s="7"/>
      <c r="AE141" s="7"/>
      <c r="AF141" s="7"/>
      <c r="AG141" s="7"/>
      <c r="AH141" s="7">
        <f>$AH$1</f>
        <v>1</v>
      </c>
      <c r="AI141" s="7"/>
      <c r="AJ141" s="7">
        <f>$AJ$1</f>
        <v>1</v>
      </c>
      <c r="AK141" s="7"/>
      <c r="AL141" s="7"/>
      <c r="AM141" s="7"/>
      <c r="AN141" s="7"/>
      <c r="AO141" s="7"/>
      <c r="AP141" s="7"/>
      <c r="AQ141" s="7"/>
      <c r="AR141" s="145"/>
      <c r="AS141" s="7"/>
      <c r="AT141" s="7"/>
      <c r="AU141" s="7">
        <f t="shared" si="35"/>
        <v>1</v>
      </c>
      <c r="AV141" s="7">
        <f t="shared" si="36"/>
        <v>1</v>
      </c>
      <c r="AW141" s="7">
        <f t="shared" si="37"/>
        <v>1</v>
      </c>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16"/>
    </row>
    <row r="142" spans="1:81" ht="29.6" thickBot="1" x14ac:dyDescent="0.45">
      <c r="A142" s="113">
        <v>131</v>
      </c>
      <c r="B142" s="309"/>
      <c r="C142" s="115" t="s">
        <v>473</v>
      </c>
      <c r="D142" s="109" t="s">
        <v>59</v>
      </c>
      <c r="E142" s="91"/>
      <c r="F142" s="109"/>
      <c r="G142" s="92"/>
      <c r="H142" s="172"/>
      <c r="I142" s="70" t="s">
        <v>474</v>
      </c>
      <c r="J142" s="70">
        <f t="shared" ref="J142" si="38">IF(K142=TRUE,1,0)</f>
        <v>1</v>
      </c>
      <c r="K142" s="70" t="b">
        <f>3=SUM(OR(AU142,AV142,AW142),AND(AH142,AJ142),$BH$142)</f>
        <v>1</v>
      </c>
      <c r="L142" s="145"/>
      <c r="M142" s="7"/>
      <c r="N142" s="7"/>
      <c r="O142" s="72"/>
      <c r="P142" s="72"/>
      <c r="Q142" s="72"/>
      <c r="R142" s="72"/>
      <c r="S142" s="72"/>
      <c r="T142" s="72"/>
      <c r="U142" s="72"/>
      <c r="V142" s="72"/>
      <c r="W142" s="72"/>
      <c r="X142" s="72"/>
      <c r="Y142" s="72"/>
      <c r="Z142" s="72"/>
      <c r="AA142" s="72"/>
      <c r="AB142" s="72"/>
      <c r="AC142" s="7"/>
      <c r="AD142" s="7"/>
      <c r="AE142" s="7"/>
      <c r="AF142" s="7"/>
      <c r="AG142" s="7"/>
      <c r="AH142" s="7">
        <f>$AH$1</f>
        <v>1</v>
      </c>
      <c r="AI142" s="7"/>
      <c r="AJ142" s="7">
        <f>$AJ$1</f>
        <v>1</v>
      </c>
      <c r="AK142" s="7"/>
      <c r="AL142" s="7"/>
      <c r="AM142" s="7"/>
      <c r="AN142" s="7"/>
      <c r="AO142" s="7"/>
      <c r="AP142" s="7"/>
      <c r="AQ142" s="7"/>
      <c r="AR142" s="145"/>
      <c r="AS142" s="7"/>
      <c r="AT142" s="7"/>
      <c r="AU142" s="7">
        <f t="shared" si="35"/>
        <v>1</v>
      </c>
      <c r="AV142" s="7">
        <f t="shared" si="36"/>
        <v>1</v>
      </c>
      <c r="AW142" s="7">
        <f t="shared" si="37"/>
        <v>1</v>
      </c>
      <c r="AX142" s="7"/>
      <c r="AY142" s="7"/>
      <c r="AZ142" s="7"/>
      <c r="BA142" s="7"/>
      <c r="BB142" s="7"/>
      <c r="BC142" s="7"/>
      <c r="BD142" s="7"/>
      <c r="BE142" s="7"/>
      <c r="BF142" s="7"/>
      <c r="BG142" s="7"/>
      <c r="BH142" s="7">
        <f>$BH$1</f>
        <v>1</v>
      </c>
      <c r="BI142" s="7"/>
      <c r="BJ142" s="7"/>
      <c r="BK142" s="7"/>
      <c r="BL142" s="7"/>
      <c r="BM142" s="7"/>
      <c r="BN142" s="7"/>
      <c r="BO142" s="7"/>
      <c r="BP142" s="7"/>
      <c r="BQ142" s="7"/>
      <c r="BR142" s="7"/>
      <c r="BS142" s="7"/>
      <c r="BT142" s="7"/>
      <c r="BU142" s="7"/>
      <c r="BV142" s="7"/>
      <c r="BW142" s="7"/>
      <c r="BX142" s="7"/>
      <c r="BY142" s="7"/>
      <c r="BZ142" s="7"/>
      <c r="CA142" s="7"/>
      <c r="CB142" s="7"/>
      <c r="CC142" s="16"/>
    </row>
    <row r="143" spans="1:81" ht="29.15" x14ac:dyDescent="0.4">
      <c r="A143" s="153">
        <v>132</v>
      </c>
      <c r="B143" s="307" t="s">
        <v>475</v>
      </c>
      <c r="C143" s="165" t="s">
        <v>476</v>
      </c>
      <c r="D143" s="110" t="s">
        <v>59</v>
      </c>
      <c r="E143" s="93"/>
      <c r="F143" s="226" t="s">
        <v>477</v>
      </c>
      <c r="G143" s="94"/>
      <c r="H143" s="172"/>
      <c r="I143" s="70" t="s">
        <v>274</v>
      </c>
      <c r="J143" s="70">
        <f t="shared" si="31"/>
        <v>1</v>
      </c>
      <c r="K143" s="149" t="b">
        <f>OR($AU143,$AV143,$AW143)</f>
        <v>1</v>
      </c>
      <c r="L143" s="145"/>
      <c r="M143" s="7"/>
      <c r="N143" s="7"/>
      <c r="O143" s="72"/>
      <c r="P143" s="72"/>
      <c r="Q143" s="72"/>
      <c r="R143" s="72"/>
      <c r="S143" s="72"/>
      <c r="T143" s="72"/>
      <c r="U143" s="72"/>
      <c r="V143" s="72"/>
      <c r="W143" s="72"/>
      <c r="X143" s="72"/>
      <c r="Y143" s="72"/>
      <c r="Z143" s="72"/>
      <c r="AA143" s="72"/>
      <c r="AB143" s="72"/>
      <c r="AC143" s="7"/>
      <c r="AD143" s="7"/>
      <c r="AE143" s="7"/>
      <c r="AF143" s="7"/>
      <c r="AG143" s="7"/>
      <c r="AH143" s="7"/>
      <c r="AI143" s="7"/>
      <c r="AJ143" s="7"/>
      <c r="AK143" s="7"/>
      <c r="AL143" s="7"/>
      <c r="AM143" s="7"/>
      <c r="AN143" s="7"/>
      <c r="AO143" s="7"/>
      <c r="AP143" s="7"/>
      <c r="AQ143" s="7"/>
      <c r="AR143" s="145"/>
      <c r="AS143" s="7"/>
      <c r="AT143" s="7"/>
      <c r="AU143" s="7">
        <f t="shared" si="35"/>
        <v>1</v>
      </c>
      <c r="AV143" s="7">
        <f t="shared" si="36"/>
        <v>1</v>
      </c>
      <c r="AW143" s="7">
        <f t="shared" si="37"/>
        <v>1</v>
      </c>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16"/>
    </row>
    <row r="144" spans="1:81" ht="29.15" x14ac:dyDescent="0.4">
      <c r="A144" s="113">
        <v>133</v>
      </c>
      <c r="B144" s="308"/>
      <c r="C144" s="161" t="s">
        <v>478</v>
      </c>
      <c r="D144" s="51" t="s">
        <v>59</v>
      </c>
      <c r="E144" s="90"/>
      <c r="F144" s="51"/>
      <c r="G144" s="89"/>
      <c r="H144" s="172"/>
      <c r="I144" s="70" t="s">
        <v>472</v>
      </c>
      <c r="J144" s="70">
        <f t="shared" si="31"/>
        <v>1</v>
      </c>
      <c r="K144" s="70" t="b">
        <f>2=SUM(OR(AU144,AV144,AW144),AND($AH144,$AJ144))</f>
        <v>1</v>
      </c>
      <c r="L144" s="145"/>
      <c r="M144" s="7"/>
      <c r="N144" s="7"/>
      <c r="O144" s="72"/>
      <c r="P144" s="72"/>
      <c r="Q144" s="72"/>
      <c r="R144" s="72"/>
      <c r="S144" s="72"/>
      <c r="T144" s="72"/>
      <c r="U144" s="72"/>
      <c r="V144" s="72"/>
      <c r="W144" s="72"/>
      <c r="X144" s="72"/>
      <c r="Y144" s="72"/>
      <c r="Z144" s="72"/>
      <c r="AA144" s="72"/>
      <c r="AB144" s="72"/>
      <c r="AC144" s="7"/>
      <c r="AD144" s="7"/>
      <c r="AE144" s="7"/>
      <c r="AF144" s="7"/>
      <c r="AG144" s="7"/>
      <c r="AH144" s="7">
        <f>$AH$1</f>
        <v>1</v>
      </c>
      <c r="AI144" s="7"/>
      <c r="AJ144" s="7">
        <f>$AJ$1</f>
        <v>1</v>
      </c>
      <c r="AK144" s="7"/>
      <c r="AL144" s="7"/>
      <c r="AM144" s="7"/>
      <c r="AN144" s="7"/>
      <c r="AO144" s="7"/>
      <c r="AP144" s="7"/>
      <c r="AQ144" s="7"/>
      <c r="AR144" s="145"/>
      <c r="AS144" s="7"/>
      <c r="AT144" s="7"/>
      <c r="AU144" s="7">
        <f t="shared" si="35"/>
        <v>1</v>
      </c>
      <c r="AV144" s="7">
        <f t="shared" si="36"/>
        <v>1</v>
      </c>
      <c r="AW144" s="7">
        <f t="shared" si="37"/>
        <v>1</v>
      </c>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16"/>
    </row>
    <row r="145" spans="1:81" ht="29.15" x14ac:dyDescent="0.4">
      <c r="A145" s="153">
        <v>134</v>
      </c>
      <c r="B145" s="308"/>
      <c r="C145" s="161" t="s">
        <v>479</v>
      </c>
      <c r="D145" s="51" t="s">
        <v>59</v>
      </c>
      <c r="E145" s="90"/>
      <c r="F145" s="51"/>
      <c r="G145" s="89"/>
      <c r="H145" s="172"/>
      <c r="I145" s="70" t="s">
        <v>274</v>
      </c>
      <c r="J145" s="70">
        <f t="shared" ref="J145:J146" si="39">IF(K145=TRUE,1,0)</f>
        <v>1</v>
      </c>
      <c r="K145" s="149" t="b">
        <f>OR($AU145,$AV145,$AW145)</f>
        <v>1</v>
      </c>
      <c r="L145" s="145"/>
      <c r="M145" s="7"/>
      <c r="N145" s="7"/>
      <c r="O145" s="72"/>
      <c r="P145" s="72"/>
      <c r="Q145" s="72"/>
      <c r="R145" s="72"/>
      <c r="S145" s="72"/>
      <c r="T145" s="72"/>
      <c r="U145" s="72"/>
      <c r="V145" s="72"/>
      <c r="W145" s="72"/>
      <c r="X145" s="72"/>
      <c r="Y145" s="72"/>
      <c r="Z145" s="72"/>
      <c r="AA145" s="72"/>
      <c r="AB145" s="72"/>
      <c r="AC145" s="7"/>
      <c r="AD145" s="7"/>
      <c r="AE145" s="7"/>
      <c r="AF145" s="7"/>
      <c r="AG145" s="7"/>
      <c r="AH145" s="7"/>
      <c r="AI145" s="7"/>
      <c r="AJ145" s="7"/>
      <c r="AK145" s="7"/>
      <c r="AL145" s="7"/>
      <c r="AM145" s="7"/>
      <c r="AN145" s="7"/>
      <c r="AO145" s="7"/>
      <c r="AP145" s="7"/>
      <c r="AQ145" s="7"/>
      <c r="AR145" s="145"/>
      <c r="AS145" s="7"/>
      <c r="AT145" s="7"/>
      <c r="AU145" s="7">
        <f t="shared" si="35"/>
        <v>1</v>
      </c>
      <c r="AV145" s="7">
        <f t="shared" si="36"/>
        <v>1</v>
      </c>
      <c r="AW145" s="7">
        <f t="shared" si="37"/>
        <v>1</v>
      </c>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16"/>
    </row>
    <row r="146" spans="1:81" ht="29.15" x14ac:dyDescent="0.4">
      <c r="A146" s="113">
        <v>135</v>
      </c>
      <c r="B146" s="308"/>
      <c r="C146" s="161" t="s">
        <v>480</v>
      </c>
      <c r="D146" s="51" t="s">
        <v>59</v>
      </c>
      <c r="E146" s="90"/>
      <c r="F146" s="51"/>
      <c r="G146" s="89"/>
      <c r="H146" s="172"/>
      <c r="I146" s="70" t="s">
        <v>472</v>
      </c>
      <c r="J146" s="70">
        <f t="shared" si="39"/>
        <v>1</v>
      </c>
      <c r="K146" s="70" t="b">
        <f>2=SUM(OR(AU146,AV146,AW146),AND($AH146,$AJ146))</f>
        <v>1</v>
      </c>
      <c r="L146" s="145"/>
      <c r="M146" s="7"/>
      <c r="N146" s="7"/>
      <c r="O146" s="72"/>
      <c r="P146" s="72"/>
      <c r="Q146" s="72"/>
      <c r="R146" s="72"/>
      <c r="S146" s="72"/>
      <c r="T146" s="72"/>
      <c r="U146" s="72"/>
      <c r="V146" s="72"/>
      <c r="W146" s="72"/>
      <c r="X146" s="72"/>
      <c r="Y146" s="72"/>
      <c r="Z146" s="72"/>
      <c r="AA146" s="72"/>
      <c r="AB146" s="72"/>
      <c r="AC146" s="7"/>
      <c r="AD146" s="7"/>
      <c r="AE146" s="7"/>
      <c r="AF146" s="7"/>
      <c r="AG146" s="7"/>
      <c r="AH146" s="7">
        <f>$AH$1</f>
        <v>1</v>
      </c>
      <c r="AI146" s="7"/>
      <c r="AJ146" s="7">
        <f>$AJ$1</f>
        <v>1</v>
      </c>
      <c r="AK146" s="7"/>
      <c r="AL146" s="7"/>
      <c r="AM146" s="7"/>
      <c r="AN146" s="7"/>
      <c r="AO146" s="7"/>
      <c r="AP146" s="7"/>
      <c r="AQ146" s="7"/>
      <c r="AR146" s="145"/>
      <c r="AS146" s="7"/>
      <c r="AT146" s="7"/>
      <c r="AU146" s="7">
        <f t="shared" si="35"/>
        <v>1</v>
      </c>
      <c r="AV146" s="7">
        <f t="shared" si="36"/>
        <v>1</v>
      </c>
      <c r="AW146" s="7">
        <f t="shared" si="37"/>
        <v>1</v>
      </c>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16"/>
    </row>
    <row r="147" spans="1:81" ht="29.15" x14ac:dyDescent="0.4">
      <c r="A147" s="153">
        <v>136</v>
      </c>
      <c r="B147" s="308"/>
      <c r="C147" s="161" t="s">
        <v>481</v>
      </c>
      <c r="D147" s="51" t="s">
        <v>59</v>
      </c>
      <c r="E147" s="90"/>
      <c r="F147" s="225" t="s">
        <v>482</v>
      </c>
      <c r="G147" s="89"/>
      <c r="H147" s="172"/>
      <c r="I147" s="70" t="s">
        <v>274</v>
      </c>
      <c r="J147" s="70">
        <f t="shared" ref="J147:J148" si="40">IF(K147=TRUE,1,0)</f>
        <v>1</v>
      </c>
      <c r="K147" s="149" t="b">
        <f>OR($AU147,$AV147,$AW147)</f>
        <v>1</v>
      </c>
      <c r="L147" s="145"/>
      <c r="M147" s="7"/>
      <c r="N147" s="7"/>
      <c r="O147" s="72"/>
      <c r="P147" s="72"/>
      <c r="Q147" s="72"/>
      <c r="R147" s="72"/>
      <c r="S147" s="72"/>
      <c r="T147" s="72"/>
      <c r="U147" s="72"/>
      <c r="V147" s="72"/>
      <c r="W147" s="72"/>
      <c r="X147" s="72"/>
      <c r="Y147" s="72"/>
      <c r="Z147" s="72"/>
      <c r="AA147" s="72"/>
      <c r="AB147" s="72"/>
      <c r="AC147" s="7"/>
      <c r="AD147" s="7"/>
      <c r="AE147" s="7"/>
      <c r="AF147" s="7"/>
      <c r="AG147" s="7"/>
      <c r="AH147" s="7"/>
      <c r="AI147" s="7"/>
      <c r="AJ147" s="7"/>
      <c r="AK147" s="7"/>
      <c r="AL147" s="7"/>
      <c r="AM147" s="7"/>
      <c r="AN147" s="7"/>
      <c r="AO147" s="7"/>
      <c r="AP147" s="7"/>
      <c r="AQ147" s="7"/>
      <c r="AR147" s="145"/>
      <c r="AS147" s="7"/>
      <c r="AT147" s="7"/>
      <c r="AU147" s="7">
        <f>$AU$1</f>
        <v>1</v>
      </c>
      <c r="AV147" s="7">
        <f t="shared" ref="AV147:AV158" si="41">$AV$1</f>
        <v>1</v>
      </c>
      <c r="AW147" s="7">
        <f t="shared" ref="AW147:AW158" si="42">$AW$1</f>
        <v>1</v>
      </c>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16"/>
    </row>
    <row r="148" spans="1:81" ht="29.15" x14ac:dyDescent="0.4">
      <c r="A148" s="113">
        <v>137</v>
      </c>
      <c r="B148" s="308"/>
      <c r="C148" s="161" t="s">
        <v>483</v>
      </c>
      <c r="D148" s="51" t="s">
        <v>59</v>
      </c>
      <c r="E148" s="90"/>
      <c r="F148" s="51"/>
      <c r="G148" s="89"/>
      <c r="H148" s="172"/>
      <c r="I148" s="70" t="s">
        <v>472</v>
      </c>
      <c r="J148" s="70">
        <f t="shared" si="40"/>
        <v>1</v>
      </c>
      <c r="K148" s="70" t="b">
        <f>2=SUM(OR(AU148,AV148,AW148),AND($AH148,$AJ148))</f>
        <v>1</v>
      </c>
      <c r="L148" s="145"/>
      <c r="M148" s="7"/>
      <c r="N148" s="7"/>
      <c r="O148" s="72"/>
      <c r="P148" s="72"/>
      <c r="Q148" s="72"/>
      <c r="R148" s="72"/>
      <c r="S148" s="72"/>
      <c r="T148" s="72"/>
      <c r="U148" s="72"/>
      <c r="V148" s="72"/>
      <c r="W148" s="72"/>
      <c r="X148" s="72"/>
      <c r="Y148" s="72"/>
      <c r="Z148" s="72"/>
      <c r="AA148" s="72"/>
      <c r="AB148" s="72"/>
      <c r="AC148" s="7"/>
      <c r="AD148" s="7"/>
      <c r="AE148" s="7"/>
      <c r="AF148" s="7"/>
      <c r="AG148" s="7"/>
      <c r="AH148" s="7">
        <f>$AH$1</f>
        <v>1</v>
      </c>
      <c r="AI148" s="7"/>
      <c r="AJ148" s="7">
        <f>$AJ$1</f>
        <v>1</v>
      </c>
      <c r="AK148" s="7"/>
      <c r="AL148" s="7"/>
      <c r="AM148" s="7"/>
      <c r="AN148" s="7"/>
      <c r="AO148" s="7"/>
      <c r="AP148" s="7"/>
      <c r="AQ148" s="7"/>
      <c r="AR148" s="145"/>
      <c r="AS148" s="7"/>
      <c r="AT148" s="7"/>
      <c r="AU148" s="7">
        <f t="shared" si="35"/>
        <v>1</v>
      </c>
      <c r="AV148" s="7">
        <f t="shared" si="36"/>
        <v>1</v>
      </c>
      <c r="AW148" s="7">
        <f t="shared" si="37"/>
        <v>1</v>
      </c>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16"/>
    </row>
    <row r="149" spans="1:81" ht="29.15" x14ac:dyDescent="0.4">
      <c r="A149" s="153">
        <v>138</v>
      </c>
      <c r="B149" s="308"/>
      <c r="C149" s="161" t="s">
        <v>484</v>
      </c>
      <c r="D149" s="51" t="s">
        <v>59</v>
      </c>
      <c r="E149" s="90"/>
      <c r="F149" s="51"/>
      <c r="G149" s="89"/>
      <c r="H149" s="172"/>
      <c r="I149" s="70" t="s">
        <v>274</v>
      </c>
      <c r="J149" s="70">
        <f t="shared" ref="J149:J150" si="43">IF(K149=TRUE,1,0)</f>
        <v>1</v>
      </c>
      <c r="K149" s="149" t="b">
        <f>OR($AU149,$AV149,$AW149)</f>
        <v>1</v>
      </c>
      <c r="L149" s="145"/>
      <c r="M149" s="7"/>
      <c r="N149" s="7"/>
      <c r="O149" s="72"/>
      <c r="P149" s="72"/>
      <c r="Q149" s="72"/>
      <c r="R149" s="72"/>
      <c r="S149" s="72"/>
      <c r="T149" s="72"/>
      <c r="U149" s="72"/>
      <c r="V149" s="72"/>
      <c r="W149" s="72"/>
      <c r="X149" s="72"/>
      <c r="Y149" s="72"/>
      <c r="Z149" s="72"/>
      <c r="AA149" s="72"/>
      <c r="AB149" s="72"/>
      <c r="AC149" s="7"/>
      <c r="AD149" s="7"/>
      <c r="AE149" s="7"/>
      <c r="AF149" s="7"/>
      <c r="AG149" s="7"/>
      <c r="AH149" s="7"/>
      <c r="AI149" s="7"/>
      <c r="AJ149" s="7"/>
      <c r="AK149" s="7"/>
      <c r="AL149" s="7"/>
      <c r="AM149" s="7"/>
      <c r="AN149" s="7"/>
      <c r="AO149" s="7"/>
      <c r="AP149" s="7"/>
      <c r="AQ149" s="7"/>
      <c r="AR149" s="145"/>
      <c r="AS149" s="7"/>
      <c r="AT149" s="7"/>
      <c r="AU149" s="7">
        <f>$AU$1</f>
        <v>1</v>
      </c>
      <c r="AV149" s="7">
        <f t="shared" si="41"/>
        <v>1</v>
      </c>
      <c r="AW149" s="7">
        <f t="shared" si="42"/>
        <v>1</v>
      </c>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16"/>
    </row>
    <row r="150" spans="1:81" ht="29.15" x14ac:dyDescent="0.4">
      <c r="A150" s="113">
        <v>139</v>
      </c>
      <c r="B150" s="308"/>
      <c r="C150" s="161" t="s">
        <v>485</v>
      </c>
      <c r="D150" s="51" t="s">
        <v>59</v>
      </c>
      <c r="E150" s="90"/>
      <c r="F150" s="51"/>
      <c r="G150" s="89"/>
      <c r="H150" s="172"/>
      <c r="I150" s="70" t="s">
        <v>274</v>
      </c>
      <c r="J150" s="70">
        <f t="shared" si="43"/>
        <v>1</v>
      </c>
      <c r="K150" s="149" t="b">
        <f>OR($AU150,$AV150,$AW150)</f>
        <v>1</v>
      </c>
      <c r="L150" s="145"/>
      <c r="M150" s="7"/>
      <c r="N150" s="7"/>
      <c r="O150" s="72"/>
      <c r="P150" s="72"/>
      <c r="Q150" s="72"/>
      <c r="R150" s="72"/>
      <c r="S150" s="72"/>
      <c r="T150" s="72"/>
      <c r="U150" s="72"/>
      <c r="V150" s="72"/>
      <c r="W150" s="72"/>
      <c r="X150" s="72"/>
      <c r="Y150" s="72"/>
      <c r="Z150" s="72"/>
      <c r="AA150" s="72"/>
      <c r="AB150" s="72"/>
      <c r="AC150" s="7"/>
      <c r="AD150" s="7"/>
      <c r="AE150" s="7"/>
      <c r="AF150" s="7"/>
      <c r="AG150" s="7"/>
      <c r="AH150" s="7"/>
      <c r="AI150" s="7"/>
      <c r="AJ150" s="7"/>
      <c r="AK150" s="7"/>
      <c r="AL150" s="7"/>
      <c r="AM150" s="7"/>
      <c r="AN150" s="7"/>
      <c r="AO150" s="7"/>
      <c r="AP150" s="7"/>
      <c r="AQ150" s="7"/>
      <c r="AR150" s="145"/>
      <c r="AS150" s="7"/>
      <c r="AT150" s="7"/>
      <c r="AU150" s="7">
        <f>$AU$1</f>
        <v>1</v>
      </c>
      <c r="AV150" s="7">
        <f t="shared" si="41"/>
        <v>1</v>
      </c>
      <c r="AW150" s="7">
        <f t="shared" si="42"/>
        <v>1</v>
      </c>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16"/>
    </row>
    <row r="151" spans="1:81" ht="29.15" x14ac:dyDescent="0.4">
      <c r="A151" s="153">
        <v>140</v>
      </c>
      <c r="B151" s="308"/>
      <c r="C151" s="161" t="s">
        <v>486</v>
      </c>
      <c r="D151" s="51" t="s">
        <v>59</v>
      </c>
      <c r="E151" s="90"/>
      <c r="F151" s="51"/>
      <c r="G151" s="89"/>
      <c r="H151" s="172"/>
      <c r="I151" s="70" t="s">
        <v>323</v>
      </c>
      <c r="J151" s="70">
        <f t="shared" si="31"/>
        <v>1</v>
      </c>
      <c r="K151" s="149" t="b">
        <f>OR($AV151,$AW151)</f>
        <v>1</v>
      </c>
      <c r="L151" s="145"/>
      <c r="M151" s="7"/>
      <c r="N151" s="7"/>
      <c r="O151" s="72"/>
      <c r="P151" s="72"/>
      <c r="Q151" s="72"/>
      <c r="R151" s="72"/>
      <c r="S151" s="72"/>
      <c r="T151" s="72"/>
      <c r="U151" s="72"/>
      <c r="V151" s="72"/>
      <c r="W151" s="72"/>
      <c r="X151" s="72"/>
      <c r="Y151" s="72"/>
      <c r="Z151" s="72"/>
      <c r="AA151" s="72"/>
      <c r="AB151" s="72"/>
      <c r="AC151" s="7"/>
      <c r="AD151" s="7"/>
      <c r="AE151" s="7"/>
      <c r="AF151" s="7"/>
      <c r="AG151" s="7"/>
      <c r="AH151" s="7"/>
      <c r="AI151" s="7"/>
      <c r="AJ151" s="7"/>
      <c r="AK151" s="7"/>
      <c r="AL151" s="7"/>
      <c r="AM151" s="7"/>
      <c r="AN151" s="7"/>
      <c r="AO151" s="7"/>
      <c r="AP151" s="7"/>
      <c r="AQ151" s="7"/>
      <c r="AR151" s="145"/>
      <c r="AS151" s="7"/>
      <c r="AT151" s="7"/>
      <c r="AU151" s="7"/>
      <c r="AV151" s="7">
        <f t="shared" si="41"/>
        <v>1</v>
      </c>
      <c r="AW151" s="7">
        <f t="shared" si="42"/>
        <v>1</v>
      </c>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16"/>
    </row>
    <row r="152" spans="1:81" ht="29.15" x14ac:dyDescent="0.4">
      <c r="A152" s="113">
        <v>141</v>
      </c>
      <c r="B152" s="308"/>
      <c r="C152" s="161" t="s">
        <v>487</v>
      </c>
      <c r="D152" s="51" t="s">
        <v>59</v>
      </c>
      <c r="E152" s="90"/>
      <c r="F152" s="51"/>
      <c r="G152" s="89"/>
      <c r="H152" s="172"/>
      <c r="I152" s="70" t="s">
        <v>274</v>
      </c>
      <c r="J152" s="70">
        <f t="shared" ref="J152:J155" si="44">IF(K152=TRUE,1,0)</f>
        <v>1</v>
      </c>
      <c r="K152" s="149" t="b">
        <f t="shared" ref="K152:K158" si="45">OR($AU152,$AV152,$AW152)</f>
        <v>1</v>
      </c>
      <c r="L152" s="145"/>
      <c r="M152" s="7"/>
      <c r="N152" s="7"/>
      <c r="O152" s="72"/>
      <c r="P152" s="72"/>
      <c r="Q152" s="72"/>
      <c r="R152" s="72"/>
      <c r="S152" s="72"/>
      <c r="T152" s="72"/>
      <c r="U152" s="72"/>
      <c r="V152" s="72"/>
      <c r="W152" s="72"/>
      <c r="X152" s="72"/>
      <c r="Y152" s="72"/>
      <c r="Z152" s="72"/>
      <c r="AA152" s="72"/>
      <c r="AB152" s="72"/>
      <c r="AC152" s="7"/>
      <c r="AD152" s="7"/>
      <c r="AE152" s="7"/>
      <c r="AF152" s="7"/>
      <c r="AG152" s="7"/>
      <c r="AH152" s="7"/>
      <c r="AI152" s="7"/>
      <c r="AJ152" s="7"/>
      <c r="AK152" s="7"/>
      <c r="AL152" s="7"/>
      <c r="AM152" s="7"/>
      <c r="AN152" s="7"/>
      <c r="AO152" s="7"/>
      <c r="AP152" s="7"/>
      <c r="AQ152" s="7"/>
      <c r="AR152" s="145"/>
      <c r="AS152" s="7"/>
      <c r="AT152" s="7"/>
      <c r="AU152" s="7">
        <f t="shared" ref="AU152:AU158" si="46">$AU$1</f>
        <v>1</v>
      </c>
      <c r="AV152" s="7">
        <f t="shared" si="41"/>
        <v>1</v>
      </c>
      <c r="AW152" s="7">
        <f t="shared" si="42"/>
        <v>1</v>
      </c>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16"/>
    </row>
    <row r="153" spans="1:81" ht="29.15" x14ac:dyDescent="0.4">
      <c r="A153" s="153">
        <v>142</v>
      </c>
      <c r="B153" s="308"/>
      <c r="C153" s="161" t="s">
        <v>488</v>
      </c>
      <c r="D153" s="51" t="s">
        <v>59</v>
      </c>
      <c r="E153" s="90"/>
      <c r="F153" s="51"/>
      <c r="G153" s="89"/>
      <c r="H153" s="172"/>
      <c r="I153" s="70" t="s">
        <v>274</v>
      </c>
      <c r="J153" s="70">
        <f t="shared" si="44"/>
        <v>1</v>
      </c>
      <c r="K153" s="149" t="b">
        <f t="shared" si="45"/>
        <v>1</v>
      </c>
      <c r="L153" s="145"/>
      <c r="M153" s="7"/>
      <c r="N153" s="7"/>
      <c r="O153" s="72"/>
      <c r="P153" s="72"/>
      <c r="Q153" s="72"/>
      <c r="R153" s="72"/>
      <c r="S153" s="72"/>
      <c r="T153" s="72"/>
      <c r="U153" s="72"/>
      <c r="V153" s="72"/>
      <c r="W153" s="72"/>
      <c r="X153" s="72"/>
      <c r="Y153" s="72"/>
      <c r="Z153" s="72"/>
      <c r="AA153" s="72"/>
      <c r="AB153" s="72"/>
      <c r="AC153" s="7"/>
      <c r="AD153" s="7"/>
      <c r="AE153" s="7"/>
      <c r="AF153" s="7"/>
      <c r="AG153" s="7"/>
      <c r="AH153" s="7"/>
      <c r="AI153" s="7"/>
      <c r="AJ153" s="7"/>
      <c r="AK153" s="7"/>
      <c r="AL153" s="7"/>
      <c r="AM153" s="7"/>
      <c r="AN153" s="7"/>
      <c r="AO153" s="7"/>
      <c r="AP153" s="7"/>
      <c r="AQ153" s="7"/>
      <c r="AR153" s="145"/>
      <c r="AS153" s="7"/>
      <c r="AT153" s="7"/>
      <c r="AU153" s="7">
        <f t="shared" si="46"/>
        <v>1</v>
      </c>
      <c r="AV153" s="7">
        <f t="shared" si="41"/>
        <v>1</v>
      </c>
      <c r="AW153" s="7">
        <f t="shared" si="42"/>
        <v>1</v>
      </c>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16"/>
    </row>
    <row r="154" spans="1:81" ht="29.15" x14ac:dyDescent="0.4">
      <c r="A154" s="113">
        <v>143</v>
      </c>
      <c r="B154" s="308"/>
      <c r="C154" s="161" t="s">
        <v>489</v>
      </c>
      <c r="D154" s="51" t="s">
        <v>59</v>
      </c>
      <c r="E154" s="90"/>
      <c r="F154" s="51"/>
      <c r="G154" s="89"/>
      <c r="H154" s="172"/>
      <c r="I154" s="70" t="s">
        <v>274</v>
      </c>
      <c r="J154" s="70">
        <f t="shared" si="44"/>
        <v>1</v>
      </c>
      <c r="K154" s="149" t="b">
        <f t="shared" si="45"/>
        <v>1</v>
      </c>
      <c r="L154" s="145"/>
      <c r="M154" s="7"/>
      <c r="N154" s="7"/>
      <c r="O154" s="72"/>
      <c r="P154" s="72"/>
      <c r="Q154" s="72"/>
      <c r="R154" s="72"/>
      <c r="S154" s="72"/>
      <c r="T154" s="72"/>
      <c r="U154" s="72"/>
      <c r="V154" s="72"/>
      <c r="W154" s="72"/>
      <c r="X154" s="72"/>
      <c r="Y154" s="72"/>
      <c r="Z154" s="72"/>
      <c r="AA154" s="72"/>
      <c r="AB154" s="72"/>
      <c r="AC154" s="7"/>
      <c r="AD154" s="7"/>
      <c r="AE154" s="7"/>
      <c r="AF154" s="7"/>
      <c r="AG154" s="7"/>
      <c r="AH154" s="7"/>
      <c r="AI154" s="7"/>
      <c r="AJ154" s="7"/>
      <c r="AK154" s="7"/>
      <c r="AL154" s="7"/>
      <c r="AM154" s="7"/>
      <c r="AN154" s="7"/>
      <c r="AO154" s="7"/>
      <c r="AP154" s="7"/>
      <c r="AQ154" s="7"/>
      <c r="AR154" s="145"/>
      <c r="AS154" s="7"/>
      <c r="AT154" s="7"/>
      <c r="AU154" s="7">
        <f t="shared" si="46"/>
        <v>1</v>
      </c>
      <c r="AV154" s="7">
        <f t="shared" si="41"/>
        <v>1</v>
      </c>
      <c r="AW154" s="7">
        <f t="shared" si="42"/>
        <v>1</v>
      </c>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16"/>
    </row>
    <row r="155" spans="1:81" ht="29.15" x14ac:dyDescent="0.4">
      <c r="A155" s="153">
        <v>144</v>
      </c>
      <c r="B155" s="308"/>
      <c r="C155" s="161" t="s">
        <v>490</v>
      </c>
      <c r="D155" s="51" t="s">
        <v>59</v>
      </c>
      <c r="E155" s="90"/>
      <c r="F155" s="51"/>
      <c r="G155" s="89"/>
      <c r="H155" s="172"/>
      <c r="I155" s="70" t="s">
        <v>472</v>
      </c>
      <c r="J155" s="70">
        <f t="shared" si="44"/>
        <v>1</v>
      </c>
      <c r="K155" s="70" t="b">
        <f>2=SUM(OR(AU155,AV155,AW155),AND($AH155,$AJ155))</f>
        <v>1</v>
      </c>
      <c r="L155" s="145"/>
      <c r="M155" s="7"/>
      <c r="N155" s="7"/>
      <c r="O155" s="72"/>
      <c r="P155" s="72"/>
      <c r="Q155" s="72"/>
      <c r="R155" s="72"/>
      <c r="S155" s="72"/>
      <c r="T155" s="72"/>
      <c r="U155" s="72"/>
      <c r="V155" s="72"/>
      <c r="W155" s="72"/>
      <c r="X155" s="72"/>
      <c r="Y155" s="72"/>
      <c r="Z155" s="72"/>
      <c r="AA155" s="72"/>
      <c r="AB155" s="72"/>
      <c r="AC155" s="7"/>
      <c r="AD155" s="7"/>
      <c r="AE155" s="7"/>
      <c r="AF155" s="7"/>
      <c r="AG155" s="7"/>
      <c r="AH155" s="7">
        <f>$AH$1</f>
        <v>1</v>
      </c>
      <c r="AI155" s="7"/>
      <c r="AJ155" s="7">
        <f>$AJ$1</f>
        <v>1</v>
      </c>
      <c r="AK155" s="7"/>
      <c r="AL155" s="7"/>
      <c r="AM155" s="7"/>
      <c r="AN155" s="7"/>
      <c r="AO155" s="7"/>
      <c r="AP155" s="7"/>
      <c r="AQ155" s="7"/>
      <c r="AR155" s="145"/>
      <c r="AS155" s="7"/>
      <c r="AT155" s="7"/>
      <c r="AU155" s="7">
        <f t="shared" si="46"/>
        <v>1</v>
      </c>
      <c r="AV155" s="7">
        <f t="shared" si="41"/>
        <v>1</v>
      </c>
      <c r="AW155" s="7">
        <f t="shared" si="42"/>
        <v>1</v>
      </c>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16"/>
    </row>
    <row r="156" spans="1:81" ht="29.15" x14ac:dyDescent="0.4">
      <c r="A156" s="113">
        <v>145</v>
      </c>
      <c r="B156" s="308"/>
      <c r="C156" s="161" t="s">
        <v>491</v>
      </c>
      <c r="D156" s="51" t="s">
        <v>59</v>
      </c>
      <c r="E156" s="90"/>
      <c r="F156" s="51"/>
      <c r="G156" s="89"/>
      <c r="H156" s="172"/>
      <c r="I156" s="70" t="s">
        <v>274</v>
      </c>
      <c r="J156" s="70">
        <f t="shared" si="31"/>
        <v>1</v>
      </c>
      <c r="K156" s="149" t="b">
        <f t="shared" si="45"/>
        <v>1</v>
      </c>
      <c r="L156" s="145"/>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145"/>
      <c r="AS156" s="7"/>
      <c r="AT156" s="7"/>
      <c r="AU156" s="7">
        <f t="shared" si="46"/>
        <v>1</v>
      </c>
      <c r="AV156" s="7">
        <f t="shared" si="41"/>
        <v>1</v>
      </c>
      <c r="AW156" s="7">
        <f t="shared" si="42"/>
        <v>1</v>
      </c>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16"/>
    </row>
    <row r="157" spans="1:81" ht="29.6" thickBot="1" x14ac:dyDescent="0.45">
      <c r="A157" s="153">
        <v>146</v>
      </c>
      <c r="B157" s="309"/>
      <c r="C157" s="115" t="s">
        <v>492</v>
      </c>
      <c r="D157" s="109" t="s">
        <v>59</v>
      </c>
      <c r="E157" s="91"/>
      <c r="F157" s="109"/>
      <c r="G157" s="92"/>
      <c r="H157" s="172"/>
      <c r="I157" s="70" t="s">
        <v>472</v>
      </c>
      <c r="J157" s="70">
        <f t="shared" si="31"/>
        <v>1</v>
      </c>
      <c r="K157" s="70" t="b">
        <f>2=SUM(OR(AU157,AV157,AW157),AND($AH157,$AJ157))</f>
        <v>1</v>
      </c>
      <c r="L157" s="145"/>
      <c r="M157" s="7"/>
      <c r="N157" s="7"/>
      <c r="O157" s="72"/>
      <c r="P157" s="72"/>
      <c r="Q157" s="72"/>
      <c r="R157" s="72"/>
      <c r="S157" s="72"/>
      <c r="T157" s="72"/>
      <c r="U157" s="72"/>
      <c r="V157" s="72"/>
      <c r="W157" s="72"/>
      <c r="X157" s="72"/>
      <c r="Y157" s="72"/>
      <c r="Z157" s="72"/>
      <c r="AA157" s="72"/>
      <c r="AB157" s="72"/>
      <c r="AC157" s="7"/>
      <c r="AD157" s="7"/>
      <c r="AE157" s="7"/>
      <c r="AF157" s="7"/>
      <c r="AG157" s="7"/>
      <c r="AH157" s="7">
        <f>$AH$1</f>
        <v>1</v>
      </c>
      <c r="AI157" s="7"/>
      <c r="AJ157" s="7">
        <f>$AJ$1</f>
        <v>1</v>
      </c>
      <c r="AK157" s="7"/>
      <c r="AL157" s="7"/>
      <c r="AM157" s="7"/>
      <c r="AN157" s="7"/>
      <c r="AO157" s="7"/>
      <c r="AP157" s="7"/>
      <c r="AQ157" s="7"/>
      <c r="AR157" s="145"/>
      <c r="AS157" s="7"/>
      <c r="AT157" s="7"/>
      <c r="AU157" s="7">
        <f t="shared" si="46"/>
        <v>1</v>
      </c>
      <c r="AV157" s="7">
        <f t="shared" si="41"/>
        <v>1</v>
      </c>
      <c r="AW157" s="7">
        <f t="shared" si="42"/>
        <v>1</v>
      </c>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16"/>
    </row>
    <row r="158" spans="1:81" ht="34.75" customHeight="1" x14ac:dyDescent="0.4">
      <c r="A158" s="113">
        <v>147</v>
      </c>
      <c r="B158" s="307" t="s">
        <v>493</v>
      </c>
      <c r="C158" s="236" t="s">
        <v>1095</v>
      </c>
      <c r="D158" s="121" t="s">
        <v>59</v>
      </c>
      <c r="E158" s="93"/>
      <c r="F158" s="226"/>
      <c r="G158" s="94"/>
      <c r="H158" s="172"/>
      <c r="I158" s="70" t="s">
        <v>274</v>
      </c>
      <c r="J158" s="70">
        <f t="shared" ref="J158:J159" si="47">IF(K158=TRUE,1,0)</f>
        <v>1</v>
      </c>
      <c r="K158" s="149" t="b">
        <f t="shared" si="45"/>
        <v>1</v>
      </c>
      <c r="L158" s="145"/>
      <c r="M158" s="7"/>
      <c r="N158" s="7"/>
      <c r="O158" s="72"/>
      <c r="P158" s="72"/>
      <c r="Q158" s="72"/>
      <c r="R158" s="72"/>
      <c r="S158" s="72"/>
      <c r="T158" s="72"/>
      <c r="U158" s="72"/>
      <c r="V158" s="72"/>
      <c r="W158" s="72"/>
      <c r="X158" s="72"/>
      <c r="Y158" s="72"/>
      <c r="Z158" s="72"/>
      <c r="AA158" s="72"/>
      <c r="AB158" s="72"/>
      <c r="AC158" s="7"/>
      <c r="AD158" s="7"/>
      <c r="AE158" s="7"/>
      <c r="AF158" s="7"/>
      <c r="AG158" s="7"/>
      <c r="AH158" s="7"/>
      <c r="AI158" s="7"/>
      <c r="AJ158" s="7"/>
      <c r="AK158" s="7"/>
      <c r="AL158" s="7"/>
      <c r="AM158" s="7"/>
      <c r="AN158" s="7"/>
      <c r="AO158" s="7"/>
      <c r="AP158" s="7"/>
      <c r="AQ158" s="7"/>
      <c r="AR158" s="145"/>
      <c r="AS158" s="7"/>
      <c r="AT158" s="7"/>
      <c r="AU158" s="7">
        <f t="shared" si="46"/>
        <v>1</v>
      </c>
      <c r="AV158" s="7">
        <f t="shared" si="41"/>
        <v>1</v>
      </c>
      <c r="AW158" s="7">
        <f t="shared" si="42"/>
        <v>1</v>
      </c>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16"/>
    </row>
    <row r="159" spans="1:81" ht="29.15" x14ac:dyDescent="0.4">
      <c r="A159" s="153">
        <v>186</v>
      </c>
      <c r="B159" s="308"/>
      <c r="C159" s="310" t="s">
        <v>1096</v>
      </c>
      <c r="D159" s="122" t="s">
        <v>136</v>
      </c>
      <c r="E159" s="125"/>
      <c r="F159" s="51" t="s">
        <v>1099</v>
      </c>
      <c r="G159" s="88"/>
      <c r="H159" s="172"/>
      <c r="I159" s="70" t="s">
        <v>495</v>
      </c>
      <c r="J159" s="70">
        <f t="shared" si="47"/>
        <v>1</v>
      </c>
      <c r="K159" s="149" t="b">
        <f>1=$BV159</f>
        <v>1</v>
      </c>
      <c r="L159" s="145"/>
      <c r="M159" s="7"/>
      <c r="N159" s="7"/>
      <c r="O159" s="72"/>
      <c r="P159" s="72"/>
      <c r="Q159" s="72"/>
      <c r="R159" s="72"/>
      <c r="S159" s="72"/>
      <c r="T159" s="72"/>
      <c r="U159" s="72"/>
      <c r="V159" s="72"/>
      <c r="W159" s="72"/>
      <c r="X159" s="72"/>
      <c r="Y159" s="72"/>
      <c r="Z159" s="72"/>
      <c r="AA159" s="72"/>
      <c r="AB159" s="72"/>
      <c r="AC159" s="7"/>
      <c r="AD159" s="7"/>
      <c r="AE159" s="7"/>
      <c r="AF159" s="7"/>
      <c r="AG159" s="7"/>
      <c r="AH159" s="7"/>
      <c r="AI159" s="7"/>
      <c r="AJ159" s="7"/>
      <c r="AK159" s="7"/>
      <c r="AL159" s="7"/>
      <c r="AM159" s="7"/>
      <c r="AN159" s="7"/>
      <c r="AO159" s="7"/>
      <c r="AP159" s="7"/>
      <c r="AQ159" s="7"/>
      <c r="AR159" s="145"/>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f>$BV$1</f>
        <v>1</v>
      </c>
      <c r="BW159" s="7"/>
      <c r="BX159" s="7"/>
      <c r="BY159" s="7"/>
      <c r="BZ159" s="7"/>
      <c r="CA159" s="7"/>
      <c r="CB159" s="7"/>
      <c r="CC159" s="16"/>
    </row>
    <row r="160" spans="1:81" x14ac:dyDescent="0.4">
      <c r="A160" s="153">
        <v>148</v>
      </c>
      <c r="B160" s="308"/>
      <c r="C160" s="311"/>
      <c r="D160" s="111" t="s">
        <v>494</v>
      </c>
      <c r="E160" s="90"/>
      <c r="F160" s="51"/>
      <c r="G160" s="89"/>
      <c r="H160" s="172"/>
      <c r="I160" s="70" t="s">
        <v>495</v>
      </c>
      <c r="J160" s="70">
        <f t="shared" si="31"/>
        <v>1</v>
      </c>
      <c r="K160" s="149" t="b">
        <f>1=$BV160</f>
        <v>1</v>
      </c>
      <c r="L160" s="145"/>
      <c r="M160" s="7"/>
      <c r="N160" s="7"/>
      <c r="O160" s="72"/>
      <c r="P160" s="72"/>
      <c r="Q160" s="72"/>
      <c r="R160" s="72"/>
      <c r="S160" s="72"/>
      <c r="T160" s="72"/>
      <c r="U160" s="72"/>
      <c r="V160" s="72"/>
      <c r="W160" s="72"/>
      <c r="X160" s="72"/>
      <c r="Y160" s="72"/>
      <c r="Z160" s="72"/>
      <c r="AA160" s="72"/>
      <c r="AB160" s="72"/>
      <c r="AC160" s="7"/>
      <c r="AD160" s="7"/>
      <c r="AE160" s="7"/>
      <c r="AF160" s="7"/>
      <c r="AG160" s="7"/>
      <c r="AH160" s="7"/>
      <c r="AI160" s="7"/>
      <c r="AJ160" s="7"/>
      <c r="AK160" s="7"/>
      <c r="AL160" s="7"/>
      <c r="AM160" s="7"/>
      <c r="AN160" s="7"/>
      <c r="AO160" s="7"/>
      <c r="AP160" s="7"/>
      <c r="AQ160" s="7"/>
      <c r="AR160" s="145"/>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f>$BV$1</f>
        <v>1</v>
      </c>
      <c r="BW160" s="7"/>
      <c r="BX160" s="7"/>
      <c r="BY160" s="7"/>
      <c r="BZ160" s="7"/>
      <c r="CA160" s="7"/>
      <c r="CB160" s="7"/>
      <c r="CC160" s="16"/>
    </row>
    <row r="161" spans="1:81" x14ac:dyDescent="0.4">
      <c r="A161" s="113">
        <v>149</v>
      </c>
      <c r="B161" s="308"/>
      <c r="C161" s="311"/>
      <c r="D161" s="111" t="s">
        <v>496</v>
      </c>
      <c r="E161" s="90"/>
      <c r="F161" s="51"/>
      <c r="G161" s="89"/>
      <c r="H161" s="172"/>
      <c r="I161" s="70" t="s">
        <v>495</v>
      </c>
      <c r="J161" s="71">
        <f t="shared" si="31"/>
        <v>1</v>
      </c>
      <c r="K161" s="149" t="b">
        <f t="shared" ref="K161:K162" si="48">1=$BV161</f>
        <v>1</v>
      </c>
      <c r="L161" s="145"/>
      <c r="M161" s="7"/>
      <c r="N161" s="7"/>
      <c r="O161" s="72"/>
      <c r="P161" s="72"/>
      <c r="Q161" s="72"/>
      <c r="R161" s="72"/>
      <c r="S161" s="72"/>
      <c r="T161" s="72"/>
      <c r="U161" s="72"/>
      <c r="V161" s="72"/>
      <c r="W161" s="72"/>
      <c r="X161" s="72"/>
      <c r="Y161" s="72"/>
      <c r="Z161" s="72"/>
      <c r="AA161" s="72"/>
      <c r="AB161" s="72"/>
      <c r="AC161" s="7"/>
      <c r="AD161" s="7"/>
      <c r="AE161" s="7"/>
      <c r="AF161" s="7"/>
      <c r="AG161" s="7"/>
      <c r="AH161" s="7"/>
      <c r="AI161" s="7"/>
      <c r="AJ161" s="7"/>
      <c r="AK161" s="7"/>
      <c r="AL161" s="7"/>
      <c r="AM161" s="7"/>
      <c r="AN161" s="7"/>
      <c r="AO161" s="7"/>
      <c r="AP161" s="7"/>
      <c r="AQ161" s="7"/>
      <c r="AR161" s="145"/>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f t="shared" ref="BV161:BV162" si="49">$BV$1</f>
        <v>1</v>
      </c>
      <c r="BW161" s="7"/>
      <c r="BX161" s="7"/>
      <c r="BY161" s="7"/>
      <c r="BZ161" s="7"/>
      <c r="CA161" s="7"/>
      <c r="CB161" s="7"/>
      <c r="CC161" s="16"/>
    </row>
    <row r="162" spans="1:81" x14ac:dyDescent="0.4">
      <c r="A162" s="153">
        <v>150</v>
      </c>
      <c r="B162" s="308"/>
      <c r="C162" s="312"/>
      <c r="D162" s="111" t="s">
        <v>497</v>
      </c>
      <c r="E162" s="90"/>
      <c r="F162" s="51"/>
      <c r="G162" s="89"/>
      <c r="H162" s="172"/>
      <c r="I162" s="70" t="s">
        <v>495</v>
      </c>
      <c r="J162" s="70">
        <f t="shared" si="31"/>
        <v>1</v>
      </c>
      <c r="K162" s="149" t="b">
        <f t="shared" si="48"/>
        <v>1</v>
      </c>
      <c r="L162" s="145"/>
      <c r="M162" s="7"/>
      <c r="N162" s="7"/>
      <c r="O162" s="72"/>
      <c r="P162" s="72"/>
      <c r="Q162" s="72"/>
      <c r="R162" s="72"/>
      <c r="S162" s="72"/>
      <c r="T162" s="72"/>
      <c r="U162" s="72"/>
      <c r="V162" s="72"/>
      <c r="W162" s="72"/>
      <c r="X162" s="72"/>
      <c r="Y162" s="72"/>
      <c r="Z162" s="72"/>
      <c r="AA162" s="72"/>
      <c r="AB162" s="72"/>
      <c r="AC162" s="7"/>
      <c r="AD162" s="7"/>
      <c r="AE162" s="7"/>
      <c r="AF162" s="7"/>
      <c r="AG162" s="7"/>
      <c r="AH162" s="7"/>
      <c r="AI162" s="7"/>
      <c r="AJ162" s="7"/>
      <c r="AK162" s="7"/>
      <c r="AL162" s="7"/>
      <c r="AM162" s="7"/>
      <c r="AN162" s="7"/>
      <c r="AO162" s="7"/>
      <c r="AP162" s="7"/>
      <c r="AQ162" s="7"/>
      <c r="AR162" s="145"/>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f t="shared" si="49"/>
        <v>1</v>
      </c>
      <c r="BW162" s="7"/>
      <c r="BX162" s="7"/>
      <c r="BY162" s="7"/>
      <c r="BZ162" s="7"/>
      <c r="CA162" s="7"/>
      <c r="CB162" s="7"/>
      <c r="CC162" s="16"/>
    </row>
    <row r="163" spans="1:81" x14ac:dyDescent="0.4">
      <c r="A163" s="113">
        <v>151</v>
      </c>
      <c r="B163" s="308"/>
      <c r="C163" s="310" t="s">
        <v>498</v>
      </c>
      <c r="D163" s="111" t="s">
        <v>136</v>
      </c>
      <c r="E163" s="125"/>
      <c r="F163" s="51" t="s">
        <v>296</v>
      </c>
      <c r="G163" s="89"/>
      <c r="H163" s="172"/>
      <c r="I163" s="148"/>
      <c r="J163" s="148">
        <f t="shared" si="31"/>
        <v>1</v>
      </c>
      <c r="K163" s="148" t="b">
        <f>0&lt;SUM(J164,J165)</f>
        <v>1</v>
      </c>
      <c r="L163" s="145"/>
      <c r="M163" s="7"/>
      <c r="N163" s="7"/>
      <c r="O163" s="72"/>
      <c r="P163" s="72"/>
      <c r="Q163" s="72"/>
      <c r="R163" s="72"/>
      <c r="S163" s="72"/>
      <c r="T163" s="72"/>
      <c r="U163" s="72"/>
      <c r="V163" s="72"/>
      <c r="W163" s="72"/>
      <c r="X163" s="72"/>
      <c r="Y163" s="72"/>
      <c r="Z163" s="72"/>
      <c r="AA163" s="72"/>
      <c r="AB163" s="72"/>
      <c r="AC163" s="7"/>
      <c r="AD163" s="7"/>
      <c r="AE163" s="7"/>
      <c r="AF163" s="7"/>
      <c r="AG163" s="7"/>
      <c r="AH163" s="7"/>
      <c r="AI163" s="7"/>
      <c r="AJ163" s="7"/>
      <c r="AK163" s="7"/>
      <c r="AL163" s="7"/>
      <c r="AM163" s="7"/>
      <c r="AN163" s="7"/>
      <c r="AO163" s="7"/>
      <c r="AP163" s="7"/>
      <c r="AQ163" s="7"/>
      <c r="AR163" s="145"/>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16"/>
    </row>
    <row r="164" spans="1:81" ht="29.15" x14ac:dyDescent="0.4">
      <c r="A164" s="153">
        <v>152</v>
      </c>
      <c r="B164" s="308"/>
      <c r="C164" s="311"/>
      <c r="D164" s="111" t="s">
        <v>499</v>
      </c>
      <c r="E164" s="90"/>
      <c r="F164" s="51"/>
      <c r="G164" s="89"/>
      <c r="H164" s="172"/>
      <c r="I164" s="70" t="s">
        <v>274</v>
      </c>
      <c r="J164" s="70">
        <f t="shared" ref="J164" si="50">IF(K164=TRUE,1,0)</f>
        <v>1</v>
      </c>
      <c r="K164" s="149" t="b">
        <f t="shared" ref="K164" si="51">OR($AU164,$AV164,$AW164)</f>
        <v>1</v>
      </c>
      <c r="L164" s="145"/>
      <c r="M164" s="7"/>
      <c r="N164" s="7"/>
      <c r="O164" s="72"/>
      <c r="P164" s="72"/>
      <c r="Q164" s="72"/>
      <c r="R164" s="72"/>
      <c r="S164" s="72"/>
      <c r="T164" s="72"/>
      <c r="U164" s="72"/>
      <c r="V164" s="72"/>
      <c r="W164" s="72"/>
      <c r="X164" s="72"/>
      <c r="Y164" s="72"/>
      <c r="Z164" s="72"/>
      <c r="AA164" s="72"/>
      <c r="AB164" s="72"/>
      <c r="AC164" s="7"/>
      <c r="AD164" s="7"/>
      <c r="AE164" s="7"/>
      <c r="AF164" s="7"/>
      <c r="AG164" s="7"/>
      <c r="AH164" s="7"/>
      <c r="AI164" s="7"/>
      <c r="AJ164" s="7"/>
      <c r="AK164" s="7"/>
      <c r="AL164" s="7"/>
      <c r="AM164" s="7"/>
      <c r="AN164" s="7"/>
      <c r="AO164" s="7"/>
      <c r="AP164" s="7"/>
      <c r="AQ164" s="7"/>
      <c r="AR164" s="145"/>
      <c r="AS164" s="7"/>
      <c r="AT164" s="7"/>
      <c r="AU164" s="7">
        <f t="shared" ref="AU164" si="52">$AU$1</f>
        <v>1</v>
      </c>
      <c r="AV164" s="7">
        <f t="shared" ref="AV164" si="53">$AV$1</f>
        <v>1</v>
      </c>
      <c r="AW164" s="7">
        <f t="shared" ref="AW164" si="54">$AW$1</f>
        <v>1</v>
      </c>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16"/>
    </row>
    <row r="165" spans="1:81" ht="29.6" thickBot="1" x14ac:dyDescent="0.45">
      <c r="A165" s="113">
        <v>153</v>
      </c>
      <c r="B165" s="309"/>
      <c r="C165" s="313"/>
      <c r="D165" s="123" t="s">
        <v>500</v>
      </c>
      <c r="E165" s="99"/>
      <c r="F165" s="112"/>
      <c r="G165" s="96"/>
      <c r="H165" s="172"/>
      <c r="I165" s="71" t="s">
        <v>321</v>
      </c>
      <c r="J165" s="71">
        <f t="shared" si="31"/>
        <v>1</v>
      </c>
      <c r="K165" s="149" t="b">
        <f>2=SUM($M165,AR165)</f>
        <v>1</v>
      </c>
      <c r="L165" s="145"/>
      <c r="M165" s="7">
        <f>$M$1</f>
        <v>1</v>
      </c>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145">
        <f>AR1</f>
        <v>1</v>
      </c>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16"/>
    </row>
    <row r="166" spans="1:81" ht="15" thickBot="1" x14ac:dyDescent="0.45">
      <c r="A166" s="318" t="s">
        <v>501</v>
      </c>
      <c r="B166" s="319"/>
      <c r="C166" s="319"/>
      <c r="D166" s="319"/>
      <c r="E166" s="319"/>
      <c r="F166" s="319"/>
      <c r="G166" s="320"/>
      <c r="H166" s="171"/>
      <c r="I166" s="148"/>
      <c r="J166" s="148"/>
      <c r="K166" s="148"/>
      <c r="L166" s="145"/>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145"/>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16"/>
    </row>
    <row r="167" spans="1:81" ht="29.6" thickBot="1" x14ac:dyDescent="0.45">
      <c r="A167" s="153">
        <v>154</v>
      </c>
      <c r="B167" s="160" t="s">
        <v>502</v>
      </c>
      <c r="C167" s="163" t="s">
        <v>503</v>
      </c>
      <c r="D167" s="120" t="s">
        <v>59</v>
      </c>
      <c r="E167" s="101"/>
      <c r="F167" s="120"/>
      <c r="G167" s="102"/>
      <c r="H167" s="172"/>
      <c r="I167" s="70" t="s">
        <v>400</v>
      </c>
      <c r="J167" s="70">
        <f t="shared" si="31"/>
        <v>1</v>
      </c>
      <c r="K167" s="149" t="b">
        <f>OR($AT167,$AU167,$AV167,$AW167)</f>
        <v>1</v>
      </c>
      <c r="L167" s="145"/>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145"/>
      <c r="AS167" s="7"/>
      <c r="AT167" s="7">
        <f>$AT$1</f>
        <v>1</v>
      </c>
      <c r="AU167" s="7">
        <f>$AU$1</f>
        <v>1</v>
      </c>
      <c r="AV167" s="7">
        <f t="shared" ref="AV167:AV171" si="55">$AV$1</f>
        <v>1</v>
      </c>
      <c r="AW167" s="7">
        <f t="shared" ref="AW167:AW171" si="56">$AW$1</f>
        <v>1</v>
      </c>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16"/>
    </row>
    <row r="168" spans="1:81" ht="29.15" x14ac:dyDescent="0.4">
      <c r="A168" s="113">
        <v>155</v>
      </c>
      <c r="B168" s="307" t="s">
        <v>504</v>
      </c>
      <c r="C168" s="165" t="s">
        <v>505</v>
      </c>
      <c r="D168" s="110" t="s">
        <v>59</v>
      </c>
      <c r="E168" s="93"/>
      <c r="F168" s="110"/>
      <c r="G168" s="94"/>
      <c r="H168" s="172"/>
      <c r="I168" s="70" t="s">
        <v>400</v>
      </c>
      <c r="J168" s="70">
        <f t="shared" si="31"/>
        <v>1</v>
      </c>
      <c r="K168" s="149" t="b">
        <f t="shared" ref="K168:K169" si="57">OR($AT168,$AU168,$AV168,$AW168)</f>
        <v>1</v>
      </c>
      <c r="L168" s="145"/>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145"/>
      <c r="AS168" s="7"/>
      <c r="AT168" s="7">
        <f>$AT$1</f>
        <v>1</v>
      </c>
      <c r="AU168" s="7">
        <f>$AU$1</f>
        <v>1</v>
      </c>
      <c r="AV168" s="7">
        <f t="shared" si="55"/>
        <v>1</v>
      </c>
      <c r="AW168" s="7">
        <f t="shared" si="56"/>
        <v>1</v>
      </c>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10"/>
      <c r="BX168" s="10"/>
      <c r="BY168" s="7"/>
      <c r="BZ168" s="7"/>
      <c r="CA168" s="7"/>
      <c r="CB168" s="7"/>
      <c r="CC168" s="16"/>
    </row>
    <row r="169" spans="1:81" ht="29.15" x14ac:dyDescent="0.4">
      <c r="A169" s="153">
        <v>156</v>
      </c>
      <c r="B169" s="308"/>
      <c r="C169" s="161" t="s">
        <v>506</v>
      </c>
      <c r="D169" s="51" t="s">
        <v>59</v>
      </c>
      <c r="E169" s="90"/>
      <c r="F169" s="51"/>
      <c r="G169" s="89"/>
      <c r="H169" s="172"/>
      <c r="I169" s="70" t="s">
        <v>400</v>
      </c>
      <c r="J169" s="70">
        <f t="shared" si="31"/>
        <v>1</v>
      </c>
      <c r="K169" s="149" t="b">
        <f t="shared" si="57"/>
        <v>1</v>
      </c>
      <c r="L169" s="145"/>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145"/>
      <c r="AS169" s="7"/>
      <c r="AT169" s="7">
        <f>$AT$1</f>
        <v>1</v>
      </c>
      <c r="AU169" s="7">
        <f>$AU$1</f>
        <v>1</v>
      </c>
      <c r="AV169" s="7">
        <f t="shared" si="55"/>
        <v>1</v>
      </c>
      <c r="AW169" s="7">
        <f t="shared" si="56"/>
        <v>1</v>
      </c>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16"/>
    </row>
    <row r="170" spans="1:81" ht="29.15" x14ac:dyDescent="0.4">
      <c r="A170" s="113">
        <v>157</v>
      </c>
      <c r="B170" s="308"/>
      <c r="C170" s="161" t="s">
        <v>507</v>
      </c>
      <c r="D170" s="51" t="s">
        <v>59</v>
      </c>
      <c r="E170" s="90"/>
      <c r="F170" s="51"/>
      <c r="G170" s="89"/>
      <c r="H170" s="172"/>
      <c r="I170" s="71" t="s">
        <v>508</v>
      </c>
      <c r="J170" s="70">
        <f t="shared" si="31"/>
        <v>1</v>
      </c>
      <c r="K170" s="149" t="b">
        <f>OR($BW170,$BX170)</f>
        <v>1</v>
      </c>
      <c r="L170" s="145"/>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145"/>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f>$BW$1</f>
        <v>1</v>
      </c>
      <c r="BX170" s="7">
        <f>$BX$1</f>
        <v>1</v>
      </c>
      <c r="BY170" s="7"/>
      <c r="BZ170" s="7"/>
      <c r="CA170" s="7"/>
      <c r="CB170" s="7"/>
      <c r="CC170" s="16"/>
    </row>
    <row r="171" spans="1:81" ht="29.6" thickBot="1" x14ac:dyDescent="0.45">
      <c r="A171" s="153">
        <v>158</v>
      </c>
      <c r="B171" s="309"/>
      <c r="C171" s="115" t="s">
        <v>509</v>
      </c>
      <c r="D171" s="109" t="s">
        <v>59</v>
      </c>
      <c r="E171" s="91"/>
      <c r="F171" s="109"/>
      <c r="G171" s="92"/>
      <c r="H171" s="172"/>
      <c r="I171" s="71" t="s">
        <v>510</v>
      </c>
      <c r="J171" s="71">
        <f t="shared" si="31"/>
        <v>1</v>
      </c>
      <c r="K171" s="71" t="b">
        <f>3=SUM(OR(AV171,AW171),AND(AH171,AJ171),BY171)</f>
        <v>1</v>
      </c>
      <c r="L171" s="145"/>
      <c r="M171" s="7"/>
      <c r="N171" s="7"/>
      <c r="O171" s="7"/>
      <c r="P171" s="7"/>
      <c r="Q171" s="7"/>
      <c r="R171" s="7"/>
      <c r="S171" s="7"/>
      <c r="T171" s="7"/>
      <c r="U171" s="7"/>
      <c r="V171" s="7"/>
      <c r="W171" s="7"/>
      <c r="X171" s="7"/>
      <c r="Y171" s="7"/>
      <c r="Z171" s="7"/>
      <c r="AA171" s="7"/>
      <c r="AB171" s="7"/>
      <c r="AC171" s="7"/>
      <c r="AD171" s="7"/>
      <c r="AE171" s="7"/>
      <c r="AF171" s="7"/>
      <c r="AG171" s="7"/>
      <c r="AH171" s="7">
        <f>$AH$1</f>
        <v>1</v>
      </c>
      <c r="AI171" s="7"/>
      <c r="AJ171" s="7">
        <f>$AJ$1</f>
        <v>1</v>
      </c>
      <c r="AL171" s="7"/>
      <c r="AM171" s="7"/>
      <c r="AN171" s="7"/>
      <c r="AO171" s="7"/>
      <c r="AP171" s="7"/>
      <c r="AQ171" s="7"/>
      <c r="AR171" s="145"/>
      <c r="AS171" s="7"/>
      <c r="AT171" s="7"/>
      <c r="AU171" s="7"/>
      <c r="AV171" s="7">
        <f t="shared" si="55"/>
        <v>1</v>
      </c>
      <c r="AW171" s="7">
        <f t="shared" si="56"/>
        <v>1</v>
      </c>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f>$BY$1</f>
        <v>1</v>
      </c>
      <c r="BZ171" s="7"/>
      <c r="CA171" s="7"/>
      <c r="CB171" s="7"/>
      <c r="CC171" s="16"/>
    </row>
    <row r="172" spans="1:81" ht="29.15" x14ac:dyDescent="0.4">
      <c r="A172" s="113">
        <v>159</v>
      </c>
      <c r="B172" s="307" t="s">
        <v>511</v>
      </c>
      <c r="C172" s="165" t="s">
        <v>512</v>
      </c>
      <c r="D172" s="110" t="s">
        <v>59</v>
      </c>
      <c r="E172" s="93"/>
      <c r="F172" s="110"/>
      <c r="G172" s="94"/>
      <c r="H172" s="172"/>
      <c r="I172" s="71" t="s">
        <v>367</v>
      </c>
      <c r="J172" s="71">
        <f t="shared" si="31"/>
        <v>1</v>
      </c>
      <c r="K172" s="71" t="b">
        <f t="shared" ref="K172:K173" si="58">1=BP172</f>
        <v>1</v>
      </c>
      <c r="L172" s="145"/>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145"/>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6">
        <f t="shared" ref="BP172:BP173" si="59">$BP$1</f>
        <v>1</v>
      </c>
      <c r="BQ172" s="6"/>
      <c r="BR172" s="6"/>
      <c r="BS172" s="7"/>
      <c r="BT172" s="7"/>
      <c r="BU172" s="7"/>
      <c r="BV172" s="7"/>
      <c r="BW172" s="7"/>
      <c r="BX172" s="7"/>
      <c r="BY172" s="7"/>
      <c r="BZ172" s="7"/>
      <c r="CA172" s="7"/>
      <c r="CB172" s="7"/>
      <c r="CC172" s="16"/>
    </row>
    <row r="173" spans="1:81" ht="29.6" thickBot="1" x14ac:dyDescent="0.45">
      <c r="A173" s="153">
        <v>160</v>
      </c>
      <c r="B173" s="309"/>
      <c r="C173" s="115" t="s">
        <v>513</v>
      </c>
      <c r="D173" s="109" t="s">
        <v>59</v>
      </c>
      <c r="E173" s="91"/>
      <c r="F173" s="109"/>
      <c r="G173" s="92"/>
      <c r="H173" s="172"/>
      <c r="I173" s="71" t="s">
        <v>367</v>
      </c>
      <c r="J173" s="71">
        <f t="shared" si="31"/>
        <v>1</v>
      </c>
      <c r="K173" s="71" t="b">
        <f t="shared" si="58"/>
        <v>1</v>
      </c>
      <c r="L173" s="145"/>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145"/>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6">
        <f t="shared" si="59"/>
        <v>1</v>
      </c>
      <c r="BQ173" s="6"/>
      <c r="BR173" s="6"/>
      <c r="BS173" s="7"/>
      <c r="BT173" s="7"/>
      <c r="BU173" s="7"/>
      <c r="BV173" s="7"/>
      <c r="BW173" s="7"/>
      <c r="BX173" s="7"/>
      <c r="BY173" s="7"/>
      <c r="BZ173" s="7"/>
      <c r="CA173" s="7"/>
      <c r="CB173" s="7"/>
      <c r="CC173" s="16"/>
    </row>
    <row r="174" spans="1:81" ht="29.6" thickBot="1" x14ac:dyDescent="0.45">
      <c r="A174" s="113">
        <v>161</v>
      </c>
      <c r="B174" s="158" t="s">
        <v>514</v>
      </c>
      <c r="C174" s="165" t="s">
        <v>515</v>
      </c>
      <c r="D174" s="124" t="s">
        <v>59</v>
      </c>
      <c r="E174" s="100"/>
      <c r="F174" s="124"/>
      <c r="G174" s="103"/>
      <c r="H174" s="172"/>
      <c r="I174" s="70" t="s">
        <v>516</v>
      </c>
      <c r="J174" s="70">
        <f t="shared" si="31"/>
        <v>1</v>
      </c>
      <c r="K174" s="149" t="b">
        <f>2=SUM($M174,$L174)</f>
        <v>1</v>
      </c>
      <c r="L174" s="145">
        <f>$L$1</f>
        <v>1</v>
      </c>
      <c r="M174" s="7">
        <f>$M$1</f>
        <v>1</v>
      </c>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16"/>
    </row>
    <row r="175" spans="1:81" ht="15" thickBot="1" x14ac:dyDescent="0.45">
      <c r="A175" s="318" t="s">
        <v>517</v>
      </c>
      <c r="B175" s="319"/>
      <c r="C175" s="319"/>
      <c r="D175" s="319"/>
      <c r="E175" s="319"/>
      <c r="F175" s="319"/>
      <c r="G175" s="320"/>
      <c r="H175" s="171"/>
      <c r="I175" s="148"/>
      <c r="J175" s="148"/>
      <c r="K175" s="148"/>
      <c r="L175" s="145"/>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145"/>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16"/>
    </row>
    <row r="176" spans="1:81" ht="29.6" thickBot="1" x14ac:dyDescent="0.45">
      <c r="A176" s="176">
        <v>162</v>
      </c>
      <c r="B176" s="42" t="s">
        <v>518</v>
      </c>
      <c r="C176" s="119" t="s">
        <v>519</v>
      </c>
      <c r="D176" s="38" t="s">
        <v>59</v>
      </c>
      <c r="E176" s="101"/>
      <c r="F176" s="224" t="s">
        <v>520</v>
      </c>
      <c r="G176" s="104"/>
      <c r="H176" s="173"/>
      <c r="I176" s="70" t="s">
        <v>321</v>
      </c>
      <c r="J176" s="70">
        <f>IF(K176=TRUE,1,0)</f>
        <v>1</v>
      </c>
      <c r="K176" s="149" t="b">
        <f>2=SUM($M176,AR176)</f>
        <v>1</v>
      </c>
      <c r="L176" s="145"/>
      <c r="M176" s="7">
        <f>$M$1</f>
        <v>1</v>
      </c>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145">
        <f>AR1</f>
        <v>1</v>
      </c>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16"/>
    </row>
    <row r="177" spans="1:81" ht="15" thickBot="1" x14ac:dyDescent="0.45">
      <c r="A177" s="324" t="s">
        <v>521</v>
      </c>
      <c r="B177" s="325"/>
      <c r="C177" s="325"/>
      <c r="D177" s="325"/>
      <c r="E177" s="325"/>
      <c r="F177" s="325"/>
      <c r="G177" s="326"/>
      <c r="H177" s="174"/>
      <c r="I177" s="148"/>
      <c r="J177" s="148"/>
      <c r="K177" s="148"/>
      <c r="L177" s="145"/>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145"/>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16"/>
    </row>
    <row r="178" spans="1:81" ht="29.15" x14ac:dyDescent="0.4">
      <c r="A178" s="153">
        <v>163</v>
      </c>
      <c r="B178" s="307" t="s">
        <v>522</v>
      </c>
      <c r="C178" s="162" t="s">
        <v>260</v>
      </c>
      <c r="D178" s="107" t="s">
        <v>59</v>
      </c>
      <c r="E178" s="87"/>
      <c r="F178" s="107"/>
      <c r="G178" s="88"/>
      <c r="H178" s="172"/>
      <c r="I178" s="71" t="s">
        <v>1077</v>
      </c>
      <c r="J178" s="70">
        <f t="shared" si="31"/>
        <v>1</v>
      </c>
      <c r="K178" s="149" t="b">
        <f>2=SUM($L178,OR(O178,Q178, R178,S178,T178,U178))</f>
        <v>1</v>
      </c>
      <c r="L178" s="145">
        <f>$L$1</f>
        <v>1</v>
      </c>
      <c r="M178" s="7"/>
      <c r="N178" s="7"/>
      <c r="O178" s="7">
        <f>$O$1</f>
        <v>1</v>
      </c>
      <c r="P178" s="7"/>
      <c r="Q178" s="7">
        <f>Q1</f>
        <v>1</v>
      </c>
      <c r="R178" s="7">
        <f>R1</f>
        <v>1</v>
      </c>
      <c r="S178" s="7">
        <f>S1</f>
        <v>1</v>
      </c>
      <c r="T178" s="7">
        <f>$T$1</f>
        <v>1</v>
      </c>
      <c r="U178" s="7">
        <f>U1</f>
        <v>1</v>
      </c>
      <c r="V178" s="7"/>
      <c r="W178" s="7"/>
      <c r="X178" s="7"/>
      <c r="Y178" s="7"/>
      <c r="Z178" s="7"/>
      <c r="AA178" s="7"/>
      <c r="AB178" s="7"/>
      <c r="AC178" s="7"/>
      <c r="AD178" s="7"/>
      <c r="AE178" s="7"/>
      <c r="AF178" s="7"/>
      <c r="AG178" s="7"/>
      <c r="AH178" s="7"/>
      <c r="AI178" s="7"/>
      <c r="AJ178" s="7"/>
      <c r="AK178" s="7"/>
      <c r="AL178" s="7"/>
      <c r="AM178" s="7"/>
      <c r="AN178" s="7"/>
      <c r="AO178" s="7"/>
      <c r="AP178" s="7"/>
      <c r="AQ178" s="7"/>
      <c r="AR178" s="145"/>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16"/>
    </row>
    <row r="179" spans="1:81" ht="29.15" x14ac:dyDescent="0.4">
      <c r="A179" s="113">
        <v>164</v>
      </c>
      <c r="B179" s="308"/>
      <c r="C179" s="161" t="s">
        <v>523</v>
      </c>
      <c r="D179" s="51" t="s">
        <v>59</v>
      </c>
      <c r="E179" s="90"/>
      <c r="F179" s="51"/>
      <c r="G179" s="89"/>
      <c r="H179" s="172"/>
      <c r="I179" s="70" t="s">
        <v>524</v>
      </c>
      <c r="J179" s="70">
        <f t="shared" si="31"/>
        <v>1</v>
      </c>
      <c r="K179" s="149" t="b">
        <f>2=SUM($L179,N179)</f>
        <v>1</v>
      </c>
      <c r="L179" s="145">
        <f>$L$1</f>
        <v>1</v>
      </c>
      <c r="M179" s="7"/>
      <c r="N179" s="7">
        <f>$N$1</f>
        <v>1</v>
      </c>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145"/>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16"/>
    </row>
    <row r="180" spans="1:81" ht="63.9" customHeight="1" x14ac:dyDescent="0.4">
      <c r="A180" s="153">
        <v>165</v>
      </c>
      <c r="B180" s="308"/>
      <c r="C180" s="108" t="s">
        <v>525</v>
      </c>
      <c r="D180" s="51" t="s">
        <v>59</v>
      </c>
      <c r="E180" s="90"/>
      <c r="F180" s="225" t="s">
        <v>1112</v>
      </c>
      <c r="G180" s="89"/>
      <c r="H180" s="172"/>
      <c r="I180" s="70" t="s">
        <v>526</v>
      </c>
      <c r="J180" s="70">
        <f t="shared" si="31"/>
        <v>1</v>
      </c>
      <c r="K180" s="149" t="b">
        <f>2=SUM($L180,N180)</f>
        <v>1</v>
      </c>
      <c r="L180" s="145">
        <f t="shared" ref="L180:L189" si="60">$L$1</f>
        <v>1</v>
      </c>
      <c r="M180" s="7"/>
      <c r="N180" s="7">
        <f>$N$1</f>
        <v>1</v>
      </c>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145"/>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16"/>
    </row>
    <row r="181" spans="1:81" ht="29.6" thickBot="1" x14ac:dyDescent="0.45">
      <c r="A181" s="113">
        <v>166</v>
      </c>
      <c r="B181" s="309"/>
      <c r="C181" s="162" t="s">
        <v>527</v>
      </c>
      <c r="D181" s="211" t="s">
        <v>59</v>
      </c>
      <c r="E181" s="210"/>
      <c r="F181" s="211"/>
      <c r="G181" s="212"/>
      <c r="H181" s="172"/>
      <c r="I181" s="71" t="s">
        <v>1078</v>
      </c>
      <c r="J181" s="70">
        <f t="shared" si="31"/>
        <v>1</v>
      </c>
      <c r="K181" s="149" t="b">
        <f>2=SUM($L181,OR(O181,Q181,S181,U181,V181,X181,Z181,AB181))</f>
        <v>1</v>
      </c>
      <c r="L181" s="145">
        <f t="shared" si="60"/>
        <v>1</v>
      </c>
      <c r="M181" s="7"/>
      <c r="N181" s="7"/>
      <c r="O181" s="7">
        <f>$O$1</f>
        <v>1</v>
      </c>
      <c r="P181" s="7"/>
      <c r="Q181" s="7">
        <f>$Q$1</f>
        <v>1</v>
      </c>
      <c r="R181" s="7"/>
      <c r="S181" s="7">
        <f>$S$1</f>
        <v>1</v>
      </c>
      <c r="T181" s="7"/>
      <c r="U181" s="7">
        <f>$U$1</f>
        <v>1</v>
      </c>
      <c r="V181" s="7">
        <f>$V$1</f>
        <v>1</v>
      </c>
      <c r="W181" s="7"/>
      <c r="X181" s="7">
        <f>$X$1</f>
        <v>1</v>
      </c>
      <c r="Y181" s="7"/>
      <c r="Z181" s="7">
        <f>$Z$1</f>
        <v>1</v>
      </c>
      <c r="AA181" s="7"/>
      <c r="AB181" s="7">
        <f>$AB$1</f>
        <v>1</v>
      </c>
      <c r="AC181" s="7"/>
      <c r="AD181" s="7"/>
      <c r="AE181" s="7"/>
      <c r="AF181" s="7"/>
      <c r="AG181" s="7"/>
      <c r="AH181" s="7"/>
      <c r="AI181" s="7"/>
      <c r="AJ181" s="7"/>
      <c r="AK181" s="7"/>
      <c r="AL181" s="7"/>
      <c r="AM181" s="7"/>
      <c r="AN181" s="7"/>
      <c r="AO181" s="7"/>
      <c r="AP181" s="7"/>
      <c r="AQ181" s="7"/>
      <c r="AR181" s="145"/>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16"/>
    </row>
    <row r="182" spans="1:81" x14ac:dyDescent="0.4">
      <c r="A182" s="153">
        <v>167</v>
      </c>
      <c r="B182" s="286" t="s">
        <v>528</v>
      </c>
      <c r="C182" s="166" t="s">
        <v>529</v>
      </c>
      <c r="D182" s="110" t="s">
        <v>59</v>
      </c>
      <c r="E182" s="93"/>
      <c r="F182" s="110"/>
      <c r="G182" s="94"/>
      <c r="H182" s="172"/>
      <c r="I182" s="70" t="s">
        <v>530</v>
      </c>
      <c r="J182" s="70">
        <f t="shared" si="31"/>
        <v>1</v>
      </c>
      <c r="K182" s="149" t="b">
        <f>2=SUM($L182,OR(M182:N182))</f>
        <v>1</v>
      </c>
      <c r="L182" s="145">
        <f t="shared" si="60"/>
        <v>1</v>
      </c>
      <c r="M182" s="7">
        <f>$M$1</f>
        <v>1</v>
      </c>
      <c r="N182" s="7">
        <f>$N$1</f>
        <v>1</v>
      </c>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145"/>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16"/>
    </row>
    <row r="183" spans="1:81" x14ac:dyDescent="0.4">
      <c r="A183" s="153">
        <v>168</v>
      </c>
      <c r="B183" s="287"/>
      <c r="C183" s="108" t="s">
        <v>531</v>
      </c>
      <c r="D183" s="51" t="s">
        <v>59</v>
      </c>
      <c r="E183" s="90"/>
      <c r="F183" s="51"/>
      <c r="G183" s="89"/>
      <c r="H183" s="172"/>
      <c r="I183" s="70" t="s">
        <v>530</v>
      </c>
      <c r="J183" s="70">
        <f>IF(K183=TRUE,1,0)</f>
        <v>1</v>
      </c>
      <c r="K183" s="149" t="b">
        <f>2=SUM($L183,OR(M183:N183))</f>
        <v>1</v>
      </c>
      <c r="L183" s="145">
        <f t="shared" si="60"/>
        <v>1</v>
      </c>
      <c r="M183" s="7">
        <f>$M$1</f>
        <v>1</v>
      </c>
      <c r="N183" s="7">
        <f>$N$1</f>
        <v>1</v>
      </c>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145"/>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16"/>
    </row>
    <row r="184" spans="1:81" ht="40.65" customHeight="1" thickBot="1" x14ac:dyDescent="0.45">
      <c r="A184" s="113">
        <v>127</v>
      </c>
      <c r="B184" s="288"/>
      <c r="C184" s="115" t="s">
        <v>532</v>
      </c>
      <c r="D184" s="109" t="s">
        <v>59</v>
      </c>
      <c r="E184" s="91"/>
      <c r="F184" s="227" t="s">
        <v>533</v>
      </c>
      <c r="G184" s="92"/>
      <c r="H184" s="172"/>
      <c r="I184" s="71" t="s">
        <v>1079</v>
      </c>
      <c r="J184" s="70">
        <f t="shared" ref="J184" si="61">IF(K184=TRUE,1,0)</f>
        <v>1</v>
      </c>
      <c r="K184" s="149" t="b">
        <f>3=SUM(OR(CA184,CB184),OR(AE184,AF184),OR(OR($AV184,$AW184),2=SUM($L184,OR(P184,Q184,T184,U184))))</f>
        <v>1</v>
      </c>
      <c r="L184" s="145">
        <f>$L$1</f>
        <v>1</v>
      </c>
      <c r="M184" s="7"/>
      <c r="N184" s="7"/>
      <c r="O184" s="7"/>
      <c r="P184" s="7">
        <f>$P$1</f>
        <v>1</v>
      </c>
      <c r="Q184" s="7">
        <f t="shared" ref="Q184:Q189" si="62">$Q$1</f>
        <v>1</v>
      </c>
      <c r="R184" s="7"/>
      <c r="S184" s="7"/>
      <c r="T184" s="7">
        <f>$T$1</f>
        <v>1</v>
      </c>
      <c r="U184" s="7">
        <f>$U$1</f>
        <v>1</v>
      </c>
      <c r="V184" s="7"/>
      <c r="W184" s="7"/>
      <c r="X184" s="7"/>
      <c r="Y184" s="7"/>
      <c r="Z184" s="7"/>
      <c r="AA184" s="7"/>
      <c r="AB184" s="7"/>
      <c r="AC184" s="7"/>
      <c r="AD184" s="7"/>
      <c r="AE184" s="7">
        <f>$AE$1</f>
        <v>1</v>
      </c>
      <c r="AF184" s="7">
        <f>$AF$1</f>
        <v>1</v>
      </c>
      <c r="AG184" s="7"/>
      <c r="AH184" s="7"/>
      <c r="AI184" s="7"/>
      <c r="AJ184" s="7"/>
      <c r="AK184" s="7"/>
      <c r="AL184" s="7"/>
      <c r="AM184" s="7"/>
      <c r="AN184" s="7"/>
      <c r="AO184" s="7"/>
      <c r="AP184" s="7"/>
      <c r="AQ184" s="7"/>
      <c r="AR184" s="145"/>
      <c r="AS184" s="7"/>
      <c r="AT184" s="7"/>
      <c r="AU184" s="7"/>
      <c r="AV184" s="7">
        <f t="shared" ref="AV184" si="63">$AV$1</f>
        <v>1</v>
      </c>
      <c r="AW184" s="7">
        <f t="shared" ref="AW184" si="64">$AW$1</f>
        <v>1</v>
      </c>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f>$CA$1</f>
        <v>1</v>
      </c>
      <c r="CB184" s="7">
        <f>$CB$1</f>
        <v>1</v>
      </c>
      <c r="CC184" s="16"/>
    </row>
    <row r="185" spans="1:81" ht="29.15" x14ac:dyDescent="0.4">
      <c r="A185" s="153">
        <v>169</v>
      </c>
      <c r="B185" s="307" t="s">
        <v>534</v>
      </c>
      <c r="C185" s="162" t="s">
        <v>535</v>
      </c>
      <c r="D185" s="107" t="s">
        <v>59</v>
      </c>
      <c r="E185" s="87"/>
      <c r="F185" s="107"/>
      <c r="G185" s="88"/>
      <c r="H185" s="172"/>
      <c r="I185" s="71" t="s">
        <v>1080</v>
      </c>
      <c r="J185" s="70">
        <f t="shared" si="31"/>
        <v>1</v>
      </c>
      <c r="K185" s="149" t="b">
        <f>2=SUM($L185,OR(O185,Q185,S185,U185))</f>
        <v>1</v>
      </c>
      <c r="L185" s="145">
        <f t="shared" si="60"/>
        <v>1</v>
      </c>
      <c r="M185" s="7"/>
      <c r="N185" s="7"/>
      <c r="O185" s="7">
        <f>$O$1</f>
        <v>1</v>
      </c>
      <c r="P185" s="7"/>
      <c r="Q185" s="7">
        <f t="shared" si="62"/>
        <v>1</v>
      </c>
      <c r="R185" s="7"/>
      <c r="S185" s="7">
        <f>$S$1</f>
        <v>1</v>
      </c>
      <c r="T185" s="7"/>
      <c r="U185" s="7">
        <f>$U$1</f>
        <v>1</v>
      </c>
      <c r="V185" s="7"/>
      <c r="W185" s="7"/>
      <c r="X185" s="7"/>
      <c r="Y185" s="7"/>
      <c r="Z185" s="7"/>
      <c r="AA185" s="7"/>
      <c r="AB185" s="7"/>
      <c r="AC185" s="7"/>
      <c r="AD185" s="7"/>
      <c r="AE185" s="7"/>
      <c r="AF185" s="7"/>
      <c r="AG185" s="7"/>
      <c r="AH185" s="7"/>
      <c r="AI185" s="7"/>
      <c r="AJ185" s="7"/>
      <c r="AK185" s="7"/>
      <c r="AL185" s="7"/>
      <c r="AM185" s="7"/>
      <c r="AN185" s="7"/>
      <c r="AO185" s="7"/>
      <c r="AP185" s="7"/>
      <c r="AQ185" s="7"/>
      <c r="AR185" s="145"/>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16"/>
    </row>
    <row r="186" spans="1:81" ht="29.15" x14ac:dyDescent="0.4">
      <c r="A186" s="113">
        <v>170</v>
      </c>
      <c r="B186" s="308"/>
      <c r="C186" s="161" t="s">
        <v>536</v>
      </c>
      <c r="D186" s="51" t="s">
        <v>59</v>
      </c>
      <c r="E186" s="90"/>
      <c r="F186" s="51"/>
      <c r="G186" s="89"/>
      <c r="H186" s="172"/>
      <c r="I186" s="71" t="s">
        <v>1081</v>
      </c>
      <c r="J186" s="70">
        <f t="shared" si="31"/>
        <v>1</v>
      </c>
      <c r="K186" s="149" t="b">
        <f>OR(OR($AV186,$AW186),2=SUM($L186,OR(P186,Q186,T186,U186,W186,X186,AA186,AB186)))</f>
        <v>1</v>
      </c>
      <c r="L186" s="145">
        <f t="shared" si="60"/>
        <v>1</v>
      </c>
      <c r="M186" s="7"/>
      <c r="N186" s="7"/>
      <c r="O186" s="7"/>
      <c r="P186" s="7">
        <f>$P$1</f>
        <v>1</v>
      </c>
      <c r="Q186" s="7">
        <f t="shared" si="62"/>
        <v>1</v>
      </c>
      <c r="R186" s="7"/>
      <c r="S186" s="7"/>
      <c r="T186" s="7">
        <f>$T$1</f>
        <v>1</v>
      </c>
      <c r="U186" s="7">
        <f>$U$1</f>
        <v>1</v>
      </c>
      <c r="V186" s="7"/>
      <c r="W186" s="7">
        <f>$W$1</f>
        <v>1</v>
      </c>
      <c r="X186" s="7">
        <f>$X$1</f>
        <v>1</v>
      </c>
      <c r="Y186" s="7"/>
      <c r="Z186" s="7"/>
      <c r="AA186" s="7">
        <f>$AA$1</f>
        <v>1</v>
      </c>
      <c r="AB186" s="7">
        <f>$AB$1</f>
        <v>1</v>
      </c>
      <c r="AC186" s="7"/>
      <c r="AD186" s="7"/>
      <c r="AE186" s="7"/>
      <c r="AF186" s="7"/>
      <c r="AG186" s="7"/>
      <c r="AH186" s="7"/>
      <c r="AI186" s="7"/>
      <c r="AJ186" s="7"/>
      <c r="AK186" s="7"/>
      <c r="AL186" s="7"/>
      <c r="AM186" s="7"/>
      <c r="AN186" s="7"/>
      <c r="AO186" s="7"/>
      <c r="AP186" s="7"/>
      <c r="AQ186" s="7"/>
      <c r="AR186" s="145"/>
      <c r="AS186" s="7"/>
      <c r="AT186" s="7"/>
      <c r="AU186" s="7"/>
      <c r="AV186" s="7">
        <f>$AV$1</f>
        <v>1</v>
      </c>
      <c r="AW186" s="7">
        <f>$AW$1</f>
        <v>1</v>
      </c>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16"/>
    </row>
    <row r="187" spans="1:81" ht="29.15" x14ac:dyDescent="0.4">
      <c r="A187" s="153">
        <v>171</v>
      </c>
      <c r="B187" s="308"/>
      <c r="C187" s="161" t="s">
        <v>537</v>
      </c>
      <c r="D187" s="51" t="s">
        <v>1246</v>
      </c>
      <c r="E187" s="90"/>
      <c r="F187" s="51"/>
      <c r="G187" s="89"/>
      <c r="H187" s="172"/>
      <c r="I187" s="71" t="s">
        <v>1082</v>
      </c>
      <c r="J187" s="70">
        <f t="shared" si="31"/>
        <v>1</v>
      </c>
      <c r="K187" s="149" t="b">
        <f>2=SUM($L187,OR(O187,Q187,S187,U187))</f>
        <v>1</v>
      </c>
      <c r="L187" s="145">
        <f t="shared" si="60"/>
        <v>1</v>
      </c>
      <c r="M187" s="7"/>
      <c r="N187" s="7"/>
      <c r="O187" s="7">
        <f>$O$1</f>
        <v>1</v>
      </c>
      <c r="P187" s="7"/>
      <c r="Q187" s="7">
        <f t="shared" si="62"/>
        <v>1</v>
      </c>
      <c r="R187" s="7"/>
      <c r="S187" s="7">
        <f t="shared" ref="S187:S189" si="65">$S$1</f>
        <v>1</v>
      </c>
      <c r="T187" s="7"/>
      <c r="U187" s="7">
        <f t="shared" ref="U187:U189" si="66">$U$1</f>
        <v>1</v>
      </c>
      <c r="V187" s="7"/>
      <c r="W187" s="7"/>
      <c r="X187" s="7"/>
      <c r="Y187" s="7"/>
      <c r="Z187" s="7"/>
      <c r="AA187" s="7"/>
      <c r="AB187" s="7"/>
      <c r="AC187" s="7"/>
      <c r="AD187" s="7"/>
      <c r="AE187" s="7"/>
      <c r="AF187" s="7"/>
      <c r="AG187" s="7"/>
      <c r="AH187" s="7"/>
      <c r="AI187" s="7"/>
      <c r="AJ187" s="7"/>
      <c r="AK187" s="7"/>
      <c r="AL187" s="7"/>
      <c r="AM187" s="7"/>
      <c r="AN187" s="7"/>
      <c r="AO187" s="7"/>
      <c r="AP187" s="7"/>
      <c r="AQ187" s="7"/>
      <c r="AR187" s="145"/>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16"/>
    </row>
    <row r="188" spans="1:81" ht="29.15" x14ac:dyDescent="0.4">
      <c r="A188" s="113">
        <v>172</v>
      </c>
      <c r="B188" s="308"/>
      <c r="C188" s="161" t="s">
        <v>538</v>
      </c>
      <c r="D188" s="51" t="s">
        <v>1248</v>
      </c>
      <c r="E188" s="90"/>
      <c r="F188" s="51"/>
      <c r="G188" s="89"/>
      <c r="H188" s="172"/>
      <c r="I188" s="71" t="s">
        <v>1082</v>
      </c>
      <c r="J188" s="70">
        <f t="shared" si="31"/>
        <v>1</v>
      </c>
      <c r="K188" s="149" t="b">
        <f t="shared" ref="K188:K189" si="67">2=SUM($L188,OR(O188,Q188,S188,U188))</f>
        <v>1</v>
      </c>
      <c r="L188" s="145">
        <f t="shared" si="60"/>
        <v>1</v>
      </c>
      <c r="M188" s="7"/>
      <c r="N188" s="7"/>
      <c r="O188" s="7">
        <f>$O$1</f>
        <v>1</v>
      </c>
      <c r="P188" s="7"/>
      <c r="Q188" s="7">
        <f t="shared" si="62"/>
        <v>1</v>
      </c>
      <c r="R188" s="7"/>
      <c r="S188" s="7">
        <f t="shared" si="65"/>
        <v>1</v>
      </c>
      <c r="T188" s="7"/>
      <c r="U188" s="7">
        <f t="shared" si="66"/>
        <v>1</v>
      </c>
      <c r="V188" s="7"/>
      <c r="W188" s="7"/>
      <c r="X188" s="7"/>
      <c r="Y188" s="7"/>
      <c r="Z188" s="7"/>
      <c r="AA188" s="7"/>
      <c r="AB188" s="7"/>
      <c r="AC188" s="7"/>
      <c r="AD188" s="7"/>
      <c r="AE188" s="7"/>
      <c r="AF188" s="7"/>
      <c r="AG188" s="7"/>
      <c r="AH188" s="7"/>
      <c r="AI188" s="7"/>
      <c r="AJ188" s="7"/>
      <c r="AK188" s="7"/>
      <c r="AL188" s="7"/>
      <c r="AM188" s="7"/>
      <c r="AN188" s="7"/>
      <c r="AO188" s="7"/>
      <c r="AP188" s="7"/>
      <c r="AQ188" s="7"/>
      <c r="AR188" s="145"/>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16"/>
    </row>
    <row r="189" spans="1:81" ht="29.6" thickBot="1" x14ac:dyDescent="0.45">
      <c r="A189" s="153">
        <v>173</v>
      </c>
      <c r="B189" s="308"/>
      <c r="C189" s="161" t="s">
        <v>539</v>
      </c>
      <c r="D189" s="112" t="s">
        <v>1247</v>
      </c>
      <c r="E189" s="99"/>
      <c r="F189" s="112"/>
      <c r="G189" s="96"/>
      <c r="H189" s="172"/>
      <c r="I189" s="71" t="s">
        <v>1082</v>
      </c>
      <c r="J189" s="70">
        <f t="shared" si="31"/>
        <v>1</v>
      </c>
      <c r="K189" s="149" t="b">
        <f t="shared" si="67"/>
        <v>1</v>
      </c>
      <c r="L189" s="145">
        <f t="shared" si="60"/>
        <v>1</v>
      </c>
      <c r="M189" s="7"/>
      <c r="N189" s="7"/>
      <c r="O189" s="7">
        <f>$O$1</f>
        <v>1</v>
      </c>
      <c r="P189" s="7"/>
      <c r="Q189" s="7">
        <f t="shared" si="62"/>
        <v>1</v>
      </c>
      <c r="R189" s="7"/>
      <c r="S189" s="7">
        <f t="shared" si="65"/>
        <v>1</v>
      </c>
      <c r="T189" s="7"/>
      <c r="U189" s="7">
        <f t="shared" si="66"/>
        <v>1</v>
      </c>
      <c r="V189" s="7"/>
      <c r="W189" s="7"/>
      <c r="X189" s="7"/>
      <c r="Y189" s="7"/>
      <c r="Z189" s="7"/>
      <c r="AA189" s="7"/>
      <c r="AB189" s="7"/>
      <c r="AC189" s="7"/>
      <c r="AD189" s="7"/>
      <c r="AE189" s="7"/>
      <c r="AF189" s="7"/>
      <c r="AG189" s="7"/>
      <c r="AH189" s="7"/>
      <c r="AI189" s="7"/>
      <c r="AJ189" s="7"/>
      <c r="AK189" s="7"/>
      <c r="AL189" s="7"/>
      <c r="AM189" s="7"/>
      <c r="AN189" s="7"/>
      <c r="AO189" s="7"/>
      <c r="AP189" s="7"/>
      <c r="AQ189" s="7"/>
      <c r="AR189" s="145"/>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16"/>
    </row>
    <row r="190" spans="1:81" x14ac:dyDescent="0.4">
      <c r="A190" s="113">
        <v>174</v>
      </c>
      <c r="B190" s="307" t="s">
        <v>540</v>
      </c>
      <c r="C190" s="327" t="s">
        <v>541</v>
      </c>
      <c r="D190" s="121" t="s">
        <v>136</v>
      </c>
      <c r="E190" s="152"/>
      <c r="F190" s="110" t="s">
        <v>155</v>
      </c>
      <c r="G190" s="94"/>
      <c r="H190" s="172"/>
      <c r="I190" s="148"/>
      <c r="J190" s="148">
        <f t="shared" si="31"/>
        <v>1</v>
      </c>
      <c r="K190" s="148" t="b">
        <f>0&lt;SUM(J191,J192)</f>
        <v>1</v>
      </c>
      <c r="L190" s="145"/>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145"/>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16"/>
    </row>
    <row r="191" spans="1:81" x14ac:dyDescent="0.4">
      <c r="A191" s="153">
        <v>175</v>
      </c>
      <c r="B191" s="308"/>
      <c r="C191" s="311"/>
      <c r="D191" s="111" t="s">
        <v>542</v>
      </c>
      <c r="E191" s="90"/>
      <c r="F191" s="51"/>
      <c r="G191" s="89"/>
      <c r="H191" s="172"/>
      <c r="I191" s="70" t="s">
        <v>543</v>
      </c>
      <c r="J191" s="70">
        <f t="shared" si="31"/>
        <v>1</v>
      </c>
      <c r="K191" s="149" t="b">
        <f>2=SUM($L191,N191)</f>
        <v>1</v>
      </c>
      <c r="L191" s="145">
        <f>$L$1</f>
        <v>1</v>
      </c>
      <c r="M191" s="7"/>
      <c r="N191" s="7">
        <f>$N$1</f>
        <v>1</v>
      </c>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145"/>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16"/>
    </row>
    <row r="192" spans="1:81" x14ac:dyDescent="0.4">
      <c r="A192" s="113">
        <v>176</v>
      </c>
      <c r="B192" s="308"/>
      <c r="C192" s="312"/>
      <c r="D192" s="51" t="s">
        <v>544</v>
      </c>
      <c r="E192" s="90"/>
      <c r="F192" s="51"/>
      <c r="G192" s="89"/>
      <c r="H192" s="172"/>
      <c r="I192" s="70" t="s">
        <v>543</v>
      </c>
      <c r="J192" s="70">
        <f t="shared" si="31"/>
        <v>1</v>
      </c>
      <c r="K192" s="149" t="b">
        <f>2=SUM($L192,N192)</f>
        <v>1</v>
      </c>
      <c r="L192" s="145">
        <f>$L$1</f>
        <v>1</v>
      </c>
      <c r="M192" s="7"/>
      <c r="N192" s="7">
        <f>$N$1</f>
        <v>1</v>
      </c>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145"/>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16"/>
    </row>
    <row r="193" spans="1:81" x14ac:dyDescent="0.4">
      <c r="A193" s="153">
        <v>177</v>
      </c>
      <c r="B193" s="308"/>
      <c r="C193" s="310" t="s">
        <v>545</v>
      </c>
      <c r="D193" s="122" t="s">
        <v>136</v>
      </c>
      <c r="E193" s="125"/>
      <c r="F193" s="107" t="s">
        <v>155</v>
      </c>
      <c r="G193" s="89"/>
      <c r="H193" s="172"/>
      <c r="I193" s="148"/>
      <c r="J193" s="148">
        <f t="shared" si="31"/>
        <v>1</v>
      </c>
      <c r="K193" s="148" t="b">
        <f>0&lt;SUM(J194,J195)</f>
        <v>1</v>
      </c>
      <c r="L193" s="145"/>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145"/>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16"/>
    </row>
    <row r="194" spans="1:81" x14ac:dyDescent="0.4">
      <c r="A194" s="113">
        <v>178</v>
      </c>
      <c r="B194" s="308"/>
      <c r="C194" s="311"/>
      <c r="D194" s="111" t="s">
        <v>546</v>
      </c>
      <c r="E194" s="90"/>
      <c r="F194" s="51"/>
      <c r="G194" s="89"/>
      <c r="H194" s="172"/>
      <c r="I194" s="71" t="s">
        <v>547</v>
      </c>
      <c r="J194" s="70">
        <f t="shared" si="31"/>
        <v>1</v>
      </c>
      <c r="K194" s="149" t="b">
        <f>1=SUM(BZ194)</f>
        <v>1</v>
      </c>
      <c r="L194" s="145"/>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145"/>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6">
        <f>$BZ$1</f>
        <v>1</v>
      </c>
      <c r="CA194" s="6"/>
      <c r="CB194" s="6"/>
      <c r="CC194" s="14"/>
    </row>
    <row r="195" spans="1:81" ht="15" thickBot="1" x14ac:dyDescent="0.45">
      <c r="A195" s="154">
        <v>179</v>
      </c>
      <c r="B195" s="309"/>
      <c r="C195" s="313"/>
      <c r="D195" s="114" t="s">
        <v>548</v>
      </c>
      <c r="E195" s="91"/>
      <c r="F195" s="109"/>
      <c r="G195" s="92"/>
      <c r="H195" s="172"/>
      <c r="I195" s="71" t="s">
        <v>547</v>
      </c>
      <c r="J195" s="70">
        <f t="shared" si="31"/>
        <v>1</v>
      </c>
      <c r="K195" s="149" t="b">
        <f>1=SUM(BZ195)</f>
        <v>1</v>
      </c>
      <c r="L195" s="145"/>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145"/>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6">
        <f>$BZ$1</f>
        <v>1</v>
      </c>
      <c r="CA195" s="6"/>
      <c r="CB195" s="6"/>
      <c r="CC195" s="14"/>
    </row>
  </sheetData>
  <sheetProtection algorithmName="SHA-512" hashValue="v4Yf8zrIcYHbH2Fd6rph+Ue1tR65yRW+pgO26nsuoG9lOXKYdczBWWUyy9pU4p3JNBamlt30AQqQg2tly0E+nw==" saltValue="jogXXlKr5AjrAY70oKTnBQ==" spinCount="100000" sheet="1" formatCells="0" formatRows="0" selectLockedCells="1"/>
  <protectedRanges>
    <protectedRange sqref="C4:C196" name="Question"/>
    <protectedRange sqref="G4:H196" name="Comments"/>
    <protectedRange sqref="E4 E61:E62 E176 A138 E6:E7 E9:E11 E13:E14 E16:E18 E57:E59 E194:E195 E191:E192 E164:E165 E102:E105 E89:E94 E77:E78 E64:E70 E34:E38 E53:E54 E48:E51 E40:E41 E29:E32 E43:E46 E72:E75 E167:E174 E126:E130 E81:E87 E107:E112 E114:E124 E178:E189 E20:E23 E25:E27 E132:E158 E96:E100 E160:E162" name="Answers"/>
    <protectedRange sqref="E79 E55 E42" name="Answers_5"/>
  </protectedRanges>
  <mergeCells count="62">
    <mergeCell ref="B83:B85"/>
    <mergeCell ref="C113:C116"/>
    <mergeCell ref="I1:K1"/>
    <mergeCell ref="B143:B157"/>
    <mergeCell ref="B158:B165"/>
    <mergeCell ref="C131:C135"/>
    <mergeCell ref="B86:B94"/>
    <mergeCell ref="C88:C93"/>
    <mergeCell ref="B96:B99"/>
    <mergeCell ref="B100:B109"/>
    <mergeCell ref="C101:C103"/>
    <mergeCell ref="C106:C108"/>
    <mergeCell ref="B136:B137"/>
    <mergeCell ref="B110:B118"/>
    <mergeCell ref="B127:B129"/>
    <mergeCell ref="B130:B135"/>
    <mergeCell ref="B139:B142"/>
    <mergeCell ref="A125:G125"/>
    <mergeCell ref="A138:G138"/>
    <mergeCell ref="C163:C165"/>
    <mergeCell ref="C159:C162"/>
    <mergeCell ref="B185:B189"/>
    <mergeCell ref="B190:B195"/>
    <mergeCell ref="C190:C192"/>
    <mergeCell ref="C193:C195"/>
    <mergeCell ref="B182:B184"/>
    <mergeCell ref="B168:B171"/>
    <mergeCell ref="B172:B173"/>
    <mergeCell ref="B178:B181"/>
    <mergeCell ref="A175:G175"/>
    <mergeCell ref="A177:G177"/>
    <mergeCell ref="A166:G166"/>
    <mergeCell ref="B119:B120"/>
    <mergeCell ref="B122:B124"/>
    <mergeCell ref="A1:G1"/>
    <mergeCell ref="A3:G3"/>
    <mergeCell ref="A95:G95"/>
    <mergeCell ref="B59:B68"/>
    <mergeCell ref="C60:C62"/>
    <mergeCell ref="C63:C65"/>
    <mergeCell ref="B70:B82"/>
    <mergeCell ref="C71:C73"/>
    <mergeCell ref="C76:C78"/>
    <mergeCell ref="C80:C82"/>
    <mergeCell ref="B31:B45"/>
    <mergeCell ref="C33:C35"/>
    <mergeCell ref="C39:C41"/>
    <mergeCell ref="B46:B58"/>
    <mergeCell ref="C47:C49"/>
    <mergeCell ref="C52:C54"/>
    <mergeCell ref="C56:C58"/>
    <mergeCell ref="J2:K2"/>
    <mergeCell ref="B4:B30"/>
    <mergeCell ref="C5:C7"/>
    <mergeCell ref="C8:C11"/>
    <mergeCell ref="C12:C14"/>
    <mergeCell ref="C15:C17"/>
    <mergeCell ref="C19:C22"/>
    <mergeCell ref="C24:C27"/>
    <mergeCell ref="C28:C30"/>
    <mergeCell ref="F20:F21"/>
    <mergeCell ref="F25:F26"/>
  </mergeCells>
  <phoneticPr fontId="23" type="noConversion"/>
  <conditionalFormatting sqref="C4:F4 C100:F100 C6:F7 C5:D5 F5 C9:F11 F8 C13:F14 C12:D12 F12 C16:F18 C15:D15 F15 C19:D19 F19 C24:D24 C57:F59 C55 C79 C194:F195 C193:D193 F193 C191:F192 C190:D190 F190 C164:F165 C163:D163 F163 C131:D131 F131 C106:D106 F106 C102:F105 C101:D101 F101 C89:F94 C88:D88 F88 C80:D80 C77:F78 C76:D76 F76 C71:D71 F71 C64:F70 C63:D63 F63 C60:D60 F60 C56:D56 C53:F54 C52:D52 F52 C48:F51 C47:D47 F47 C40:F41 C39:D39 F39 F33 C29:F32 C28:D28 C43:F46 C42 F42 C34:F38 C61:F62 C167:F174 C176:F176 C72:F75 C126:F130 C8:D8 C33:D33 F55:F56 F79:F80 C81:F87 C107:F110 C117:F124 C178:F183 C132:F137 F24 C22:F23 C20:E21 C27:F27 F27:F28 C25:E26 C96:D99 F96:F99 D160:F162 C159:D159 C158:E158 C139:F157 F158:F159 C185:F189">
    <cfRule type="expression" dxfId="230" priority="101">
      <formula>$J4=0</formula>
    </cfRule>
  </conditionalFormatting>
  <conditionalFormatting sqref="D79:E79">
    <cfRule type="expression" dxfId="229" priority="80">
      <formula>$J79=0</formula>
    </cfRule>
  </conditionalFormatting>
  <conditionalFormatting sqref="E193">
    <cfRule type="expression" dxfId="228" priority="79">
      <formula>$J193=0</formula>
    </cfRule>
  </conditionalFormatting>
  <conditionalFormatting sqref="E193">
    <cfRule type="expression" dxfId="227" priority="78">
      <formula>$J193=0</formula>
    </cfRule>
  </conditionalFormatting>
  <conditionalFormatting sqref="E190">
    <cfRule type="expression" dxfId="226" priority="77">
      <formula>$J190=0</formula>
    </cfRule>
  </conditionalFormatting>
  <conditionalFormatting sqref="E190">
    <cfRule type="expression" dxfId="225" priority="76">
      <formula>$J190=0</formula>
    </cfRule>
  </conditionalFormatting>
  <conditionalFormatting sqref="E163">
    <cfRule type="expression" dxfId="224" priority="75">
      <formula>$J163=0</formula>
    </cfRule>
  </conditionalFormatting>
  <conditionalFormatting sqref="E163">
    <cfRule type="expression" dxfId="223" priority="74">
      <formula>$J163=0</formula>
    </cfRule>
  </conditionalFormatting>
  <conditionalFormatting sqref="E131">
    <cfRule type="expression" dxfId="222" priority="73">
      <formula>$J131=0</formula>
    </cfRule>
  </conditionalFormatting>
  <conditionalFormatting sqref="E131">
    <cfRule type="expression" dxfId="221" priority="72">
      <formula>$J131=0</formula>
    </cfRule>
  </conditionalFormatting>
  <conditionalFormatting sqref="E106">
    <cfRule type="expression" dxfId="220" priority="65">
      <formula>$J106=0</formula>
    </cfRule>
  </conditionalFormatting>
  <conditionalFormatting sqref="E106">
    <cfRule type="expression" dxfId="219" priority="64">
      <formula>$J106=0</formula>
    </cfRule>
  </conditionalFormatting>
  <conditionalFormatting sqref="E101">
    <cfRule type="expression" dxfId="218" priority="63">
      <formula>$J101=0</formula>
    </cfRule>
  </conditionalFormatting>
  <conditionalFormatting sqref="E101">
    <cfRule type="expression" dxfId="217" priority="62">
      <formula>$J101=0</formula>
    </cfRule>
  </conditionalFormatting>
  <conditionalFormatting sqref="E88">
    <cfRule type="expression" dxfId="216" priority="61">
      <formula>$J88=0</formula>
    </cfRule>
  </conditionalFormatting>
  <conditionalFormatting sqref="E88">
    <cfRule type="expression" dxfId="215" priority="60">
      <formula>$J88=0</formula>
    </cfRule>
  </conditionalFormatting>
  <conditionalFormatting sqref="E80">
    <cfRule type="expression" dxfId="214" priority="59">
      <formula>$J80=0</formula>
    </cfRule>
  </conditionalFormatting>
  <conditionalFormatting sqref="E80">
    <cfRule type="expression" dxfId="213" priority="58">
      <formula>$J80=0</formula>
    </cfRule>
  </conditionalFormatting>
  <conditionalFormatting sqref="E76">
    <cfRule type="expression" dxfId="212" priority="57">
      <formula>$J76=0</formula>
    </cfRule>
  </conditionalFormatting>
  <conditionalFormatting sqref="E76">
    <cfRule type="expression" dxfId="211" priority="56">
      <formula>$J76=0</formula>
    </cfRule>
  </conditionalFormatting>
  <conditionalFormatting sqref="E71">
    <cfRule type="expression" dxfId="210" priority="55">
      <formula>$J71=0</formula>
    </cfRule>
  </conditionalFormatting>
  <conditionalFormatting sqref="E71">
    <cfRule type="expression" dxfId="209" priority="54">
      <formula>$J71=0</formula>
    </cfRule>
  </conditionalFormatting>
  <conditionalFormatting sqref="E63">
    <cfRule type="expression" dxfId="208" priority="53">
      <formula>$J63=0</formula>
    </cfRule>
  </conditionalFormatting>
  <conditionalFormatting sqref="E63">
    <cfRule type="expression" dxfId="207" priority="52">
      <formula>$J63=0</formula>
    </cfRule>
  </conditionalFormatting>
  <conditionalFormatting sqref="E60">
    <cfRule type="expression" dxfId="206" priority="51">
      <formula>$J60=0</formula>
    </cfRule>
  </conditionalFormatting>
  <conditionalFormatting sqref="E60">
    <cfRule type="expression" dxfId="205" priority="50">
      <formula>$J60=0</formula>
    </cfRule>
  </conditionalFormatting>
  <conditionalFormatting sqref="E56">
    <cfRule type="expression" dxfId="204" priority="49">
      <formula>$J56=0</formula>
    </cfRule>
  </conditionalFormatting>
  <conditionalFormatting sqref="E56">
    <cfRule type="expression" dxfId="203" priority="48">
      <formula>$J56=0</formula>
    </cfRule>
  </conditionalFormatting>
  <conditionalFormatting sqref="E52">
    <cfRule type="expression" dxfId="202" priority="47">
      <formula>$J52=0</formula>
    </cfRule>
  </conditionalFormatting>
  <conditionalFormatting sqref="E52">
    <cfRule type="expression" dxfId="201" priority="46">
      <formula>$J52=0</formula>
    </cfRule>
  </conditionalFormatting>
  <conditionalFormatting sqref="E47">
    <cfRule type="expression" dxfId="200" priority="45">
      <formula>$J47=0</formula>
    </cfRule>
  </conditionalFormatting>
  <conditionalFormatting sqref="E47">
    <cfRule type="expression" dxfId="199" priority="44">
      <formula>$J47=0</formula>
    </cfRule>
  </conditionalFormatting>
  <conditionalFormatting sqref="E39">
    <cfRule type="expression" dxfId="198" priority="43">
      <formula>$J39=0</formula>
    </cfRule>
  </conditionalFormatting>
  <conditionalFormatting sqref="E39">
    <cfRule type="expression" dxfId="197" priority="42">
      <formula>$J39=0</formula>
    </cfRule>
  </conditionalFormatting>
  <conditionalFormatting sqref="E33">
    <cfRule type="expression" dxfId="196" priority="41">
      <formula>$J33=0</formula>
    </cfRule>
  </conditionalFormatting>
  <conditionalFormatting sqref="E33">
    <cfRule type="expression" dxfId="195" priority="40">
      <formula>$J33=0</formula>
    </cfRule>
  </conditionalFormatting>
  <conditionalFormatting sqref="E28">
    <cfRule type="expression" dxfId="194" priority="39">
      <formula>$J28=0</formula>
    </cfRule>
  </conditionalFormatting>
  <conditionalFormatting sqref="E28">
    <cfRule type="expression" dxfId="193" priority="38">
      <formula>$J28=0</formula>
    </cfRule>
  </conditionalFormatting>
  <conditionalFormatting sqref="E24">
    <cfRule type="expression" dxfId="192" priority="37">
      <formula>$J24=0</formula>
    </cfRule>
  </conditionalFormatting>
  <conditionalFormatting sqref="E24">
    <cfRule type="expression" dxfId="191" priority="36">
      <formula>$J24=0</formula>
    </cfRule>
  </conditionalFormatting>
  <conditionalFormatting sqref="E19">
    <cfRule type="expression" dxfId="190" priority="35">
      <formula>$J19=0</formula>
    </cfRule>
  </conditionalFormatting>
  <conditionalFormatting sqref="E19">
    <cfRule type="expression" dxfId="189" priority="34">
      <formula>$J19=0</formula>
    </cfRule>
  </conditionalFormatting>
  <conditionalFormatting sqref="E15">
    <cfRule type="expression" dxfId="188" priority="33">
      <formula>$J15=0</formula>
    </cfRule>
  </conditionalFormatting>
  <conditionalFormatting sqref="E15">
    <cfRule type="expression" dxfId="187" priority="32">
      <formula>$J15=0</formula>
    </cfRule>
  </conditionalFormatting>
  <conditionalFormatting sqref="E12">
    <cfRule type="expression" dxfId="186" priority="31">
      <formula>$J12=0</formula>
    </cfRule>
  </conditionalFormatting>
  <conditionalFormatting sqref="E12">
    <cfRule type="expression" dxfId="185" priority="30">
      <formula>$J12=0</formula>
    </cfRule>
  </conditionalFormatting>
  <conditionalFormatting sqref="E8">
    <cfRule type="expression" dxfId="184" priority="29">
      <formula>$J8=0</formula>
    </cfRule>
  </conditionalFormatting>
  <conditionalFormatting sqref="E8">
    <cfRule type="expression" dxfId="183" priority="28">
      <formula>$J8=0</formula>
    </cfRule>
  </conditionalFormatting>
  <conditionalFormatting sqref="E5">
    <cfRule type="expression" dxfId="182" priority="27">
      <formula>$J5=0</formula>
    </cfRule>
  </conditionalFormatting>
  <conditionalFormatting sqref="E5">
    <cfRule type="expression" dxfId="181" priority="26">
      <formula>$J5=0</formula>
    </cfRule>
  </conditionalFormatting>
  <conditionalFormatting sqref="D55:E55">
    <cfRule type="expression" dxfId="180" priority="25">
      <formula>$J55=0</formula>
    </cfRule>
  </conditionalFormatting>
  <conditionalFormatting sqref="D42:E42">
    <cfRule type="expression" dxfId="179" priority="24">
      <formula>$J42=0</formula>
    </cfRule>
  </conditionalFormatting>
  <conditionalFormatting sqref="C113:D113 F113 C114:F116">
    <cfRule type="expression" dxfId="178" priority="18">
      <formula>$J113=0</formula>
    </cfRule>
  </conditionalFormatting>
  <conditionalFormatting sqref="E113">
    <cfRule type="expression" dxfId="177" priority="17">
      <formula>$J113=0</formula>
    </cfRule>
  </conditionalFormatting>
  <conditionalFormatting sqref="E113">
    <cfRule type="expression" dxfId="176" priority="16">
      <formula>$J113=0</formula>
    </cfRule>
  </conditionalFormatting>
  <conditionalFormatting sqref="C111:F111">
    <cfRule type="expression" dxfId="175" priority="14">
      <formula>$J111=0</formula>
    </cfRule>
  </conditionalFormatting>
  <conditionalFormatting sqref="C112:F112">
    <cfRule type="expression" dxfId="174" priority="13">
      <formula>$J112=0</formula>
    </cfRule>
  </conditionalFormatting>
  <conditionalFormatting sqref="C184:F184">
    <cfRule type="expression" dxfId="173" priority="12">
      <formula>$J184=0</formula>
    </cfRule>
  </conditionalFormatting>
  <conditionalFormatting sqref="F20">
    <cfRule type="expression" dxfId="172" priority="103">
      <formula>$J21=0</formula>
    </cfRule>
  </conditionalFormatting>
  <conditionalFormatting sqref="F25">
    <cfRule type="expression" dxfId="171" priority="8">
      <formula>$J26=0</formula>
    </cfRule>
  </conditionalFormatting>
  <conditionalFormatting sqref="E97:E99">
    <cfRule type="expression" dxfId="170" priority="5">
      <formula>$J97=0</formula>
    </cfRule>
  </conditionalFormatting>
  <conditionalFormatting sqref="E96">
    <cfRule type="expression" dxfId="169" priority="4">
      <formula>$J96=0</formula>
    </cfRule>
  </conditionalFormatting>
  <conditionalFormatting sqref="E159">
    <cfRule type="expression" dxfId="168" priority="3">
      <formula>$J159=0</formula>
    </cfRule>
  </conditionalFormatting>
  <conditionalFormatting sqref="E159">
    <cfRule type="expression" dxfId="167" priority="2">
      <formula>$J159=0</formula>
    </cfRule>
  </conditionalFormatting>
  <dataValidations count="5">
    <dataValidation type="list" allowBlank="1" showInputMessage="1" showErrorMessage="1" sqref="E107:E112 BI2 E81:E84 E43:E46 E178:E189 E164:E165 E6:E7 E102:E105 E37:E38 E191:E192 E34:E35 E64:E70 E96:E100 E194:E195 E77:E78 E48:E49 E53:E54 E57:E58 E40:E41 E132:E137 E13:E14 E51 E20:E23 E16:E18 E89:E94 E25:E27 E29:E32 E61:E62 E167:E176 E9:E11 E72:E73 E75 E126:E130 E86:E87 E114:E124 E139:E158 E160:E162" xr:uid="{00000000-0002-0000-0300-000000000000}">
      <formula1>$CD$3:$CD$4</formula1>
    </dataValidation>
    <dataValidation type="list" allowBlank="1" showInputMessage="1" showErrorMessage="1" sqref="E4" xr:uid="{00000000-0002-0000-0300-000001000000}">
      <formula1>$CE$3:$CE$8</formula1>
    </dataValidation>
    <dataValidation type="custom" allowBlank="1" showInputMessage="1" showErrorMessage="1" error="No text allowed in this cell" sqref="E8 E12 E15 E19 E24 E28 E193 E190 E163 E131 E113 E106 E101 E88 E80 E76 E71 E63 E60 E56 E52 E47 E39 E33 E5 E159" xr:uid="{00000000-0002-0000-0300-000002000000}">
      <formula1>""""""</formula1>
    </dataValidation>
    <dataValidation type="custom" allowBlank="1" showInputMessage="1" showErrorMessage="1" error="Numerical value: integers from 0 to 600 km/h (resolution 5 km/h)" sqref="E50 E36 E59 E74 E85" xr:uid="{00000000-0002-0000-0300-000003000000}">
      <formula1>AND(E36&gt;-1,E36&lt;601,MOD(E36,5)=0)</formula1>
    </dataValidation>
    <dataValidation type="decimal" allowBlank="1" showInputMessage="1" showErrorMessage="1" error="Numerical value [0  327.670] m" sqref="E79 E55 E42" xr:uid="{00000000-0002-0000-0300-000004000000}">
      <formula1>0</formula1>
      <formula2>327670</formula2>
    </dataValidation>
  </dataValidations>
  <pageMargins left="0.7" right="0.7" top="0.75" bottom="0.75" header="0.3" footer="0.3"/>
  <pageSetup paperSize="9" orientation="portrait" horizontalDpi="300" verticalDpi="300" r:id="rId1"/>
  <ignoredErrors>
    <ignoredError sqref="K6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EN167"/>
  <sheetViews>
    <sheetView showGridLines="0" topLeftCell="A2" zoomScaleNormal="100" workbookViewId="0">
      <pane xSplit="2" ySplit="2" topLeftCell="C4" activePane="bottomRight" state="frozen"/>
      <selection pane="topRight" activeCell="C2" sqref="C2"/>
      <selection pane="bottomLeft" activeCell="A4" sqref="A4"/>
      <selection pane="bottomRight" activeCell="F4" sqref="F4"/>
    </sheetView>
  </sheetViews>
  <sheetFormatPr defaultColWidth="9.07421875" defaultRowHeight="14.6" x14ac:dyDescent="0.4"/>
  <cols>
    <col min="1" max="1" width="5.53515625" customWidth="1"/>
    <col min="2" max="2" width="6.3046875" customWidth="1"/>
    <col min="3" max="3" width="17.07421875" bestFit="1" customWidth="1"/>
    <col min="4" max="4" width="16.69140625" bestFit="1" customWidth="1"/>
    <col min="5" max="5" width="124.4609375" customWidth="1"/>
    <col min="6" max="6" width="81.69140625" customWidth="1"/>
    <col min="7" max="7" width="86.3046875" customWidth="1"/>
    <col min="8" max="8" width="101.07421875" customWidth="1"/>
    <col min="9" max="9" width="22.3046875" style="14" customWidth="1"/>
    <col min="10" max="10" width="22.3046875" customWidth="1"/>
    <col min="11" max="11" width="123.53515625" hidden="1" customWidth="1"/>
    <col min="12" max="12" width="7.4609375" hidden="1" customWidth="1"/>
    <col min="13" max="13" width="10.53515625" hidden="1" customWidth="1"/>
    <col min="14" max="14" width="7.84375" hidden="1" customWidth="1"/>
    <col min="15" max="15" width="10.07421875" hidden="1" customWidth="1"/>
    <col min="16" max="17" width="11.4609375" hidden="1" customWidth="1"/>
    <col min="18" max="18" width="14.07421875" hidden="1" customWidth="1"/>
    <col min="19" max="19" width="11.4609375" hidden="1" customWidth="1"/>
    <col min="20" max="22" width="15.53515625" hidden="1" customWidth="1"/>
    <col min="23" max="23" width="14.07421875" hidden="1" customWidth="1"/>
    <col min="24" max="24" width="11.4609375" hidden="1" customWidth="1"/>
    <col min="25" max="25" width="13.4609375" hidden="1" customWidth="1"/>
    <col min="26" max="27" width="15.53515625" hidden="1" customWidth="1"/>
    <col min="28" max="32" width="8.53515625" hidden="1" customWidth="1"/>
    <col min="33" max="33" width="8.07421875" hidden="1" customWidth="1"/>
    <col min="34" max="38" width="8.53515625" hidden="1" customWidth="1"/>
    <col min="39" max="39" width="10.69140625" hidden="1" customWidth="1"/>
    <col min="40" max="40" width="9.84375" hidden="1" customWidth="1"/>
    <col min="41" max="41" width="8.69140625" hidden="1" customWidth="1"/>
    <col min="42" max="43" width="11.53515625" hidden="1" customWidth="1"/>
    <col min="44" max="45" width="12.84375" hidden="1" customWidth="1"/>
    <col min="46" max="48" width="7.4609375" hidden="1" customWidth="1"/>
    <col min="49" max="49" width="9.69140625" hidden="1" customWidth="1"/>
    <col min="50" max="51" width="7.4609375" hidden="1" customWidth="1"/>
    <col min="52" max="52" width="9.69140625" hidden="1" customWidth="1"/>
    <col min="53" max="53" width="7.4609375" hidden="1" customWidth="1"/>
    <col min="54" max="55" width="9.69140625" hidden="1" customWidth="1"/>
    <col min="56" max="57" width="12.07421875" hidden="1" customWidth="1"/>
    <col min="58" max="59" width="9" hidden="1" customWidth="1"/>
    <col min="60" max="61" width="10.4609375" hidden="1" customWidth="1"/>
    <col min="62" max="62" width="11.3046875" hidden="1" customWidth="1"/>
    <col min="63" max="63" width="15.4609375" hidden="1" customWidth="1"/>
    <col min="64" max="64" width="11.69140625" hidden="1" customWidth="1"/>
    <col min="65" max="65" width="14.07421875" hidden="1" customWidth="1"/>
    <col min="66" max="66" width="12.07421875" hidden="1" customWidth="1"/>
    <col min="67" max="67" width="21.4609375" hidden="1" customWidth="1"/>
    <col min="68" max="68" width="15.4609375" hidden="1" customWidth="1"/>
    <col min="69" max="69" width="18.69140625" hidden="1" customWidth="1"/>
    <col min="70" max="70" width="8.4609375" hidden="1" customWidth="1"/>
    <col min="71" max="71" width="23.07421875" hidden="1" customWidth="1"/>
    <col min="72" max="72" width="16.69140625" hidden="1" customWidth="1"/>
    <col min="73" max="73" width="17.53515625" hidden="1" customWidth="1"/>
    <col min="74" max="74" width="17.3046875" hidden="1" customWidth="1"/>
    <col min="75" max="75" width="9" hidden="1" customWidth="1"/>
    <col min="76" max="76" width="10.69140625" hidden="1" customWidth="1"/>
    <col min="77" max="77" width="16.4609375" hidden="1" customWidth="1"/>
    <col min="78" max="78" width="18.3046875" hidden="1" customWidth="1"/>
    <col min="79" max="79" width="10.3046875" hidden="1" customWidth="1"/>
    <col min="80" max="82" width="17.84375" hidden="1" customWidth="1"/>
    <col min="83" max="84" width="26.07421875" hidden="1" customWidth="1"/>
    <col min="85" max="85" width="9.84375" hidden="1" customWidth="1"/>
    <col min="86" max="86" width="9.4609375" hidden="1" customWidth="1"/>
    <col min="87" max="87" width="22.53515625" hidden="1" customWidth="1"/>
    <col min="88" max="89" width="15.3046875" hidden="1" customWidth="1"/>
    <col min="90" max="90" width="15.84375" hidden="1" customWidth="1"/>
    <col min="91" max="91" width="14.4609375" hidden="1" customWidth="1"/>
    <col min="92" max="93" width="22.4609375" hidden="1" customWidth="1"/>
    <col min="94" max="94" width="12.84375" hidden="1" customWidth="1"/>
    <col min="95" max="95" width="11.84375" hidden="1" customWidth="1"/>
    <col min="96" max="97" width="19.84375" hidden="1" customWidth="1"/>
    <col min="98" max="98" width="19.07421875" hidden="1" customWidth="1"/>
    <col min="99" max="99" width="21.07421875" hidden="1" customWidth="1"/>
    <col min="100" max="102" width="12.84375" hidden="1" customWidth="1"/>
    <col min="103" max="103" width="14.84375" hidden="1" customWidth="1"/>
    <col min="104" max="106" width="13.84375" hidden="1" customWidth="1"/>
    <col min="107" max="107" width="22.69140625" hidden="1" customWidth="1"/>
    <col min="108" max="108" width="17.07421875" hidden="1" customWidth="1"/>
    <col min="109" max="110" width="21.3046875" hidden="1" customWidth="1"/>
    <col min="111" max="111" width="21.07421875" hidden="1" customWidth="1"/>
    <col min="112" max="112" width="23.69140625" hidden="1" customWidth="1"/>
    <col min="113" max="113" width="21.84375" hidden="1" customWidth="1"/>
    <col min="114" max="115" width="20.07421875" hidden="1" customWidth="1"/>
    <col min="116" max="117" width="25.07421875" hidden="1" customWidth="1"/>
    <col min="118" max="119" width="13.84375" hidden="1" customWidth="1"/>
    <col min="120" max="121" width="14.84375" hidden="1" customWidth="1"/>
    <col min="122" max="122" width="16.3046875" hidden="1" customWidth="1"/>
    <col min="123" max="124" width="16.4609375" hidden="1" customWidth="1"/>
    <col min="125" max="125" width="16.07421875" hidden="1" customWidth="1"/>
    <col min="126" max="126" width="15.84375" hidden="1" customWidth="1"/>
    <col min="127" max="127" width="13" hidden="1" customWidth="1"/>
    <col min="128" max="129" width="27.69140625" hidden="1" customWidth="1"/>
    <col min="130" max="130" width="24.53515625" hidden="1" customWidth="1"/>
    <col min="131" max="131" width="22.3046875" hidden="1" customWidth="1"/>
    <col min="132" max="132" width="9.07421875" hidden="1" customWidth="1"/>
    <col min="133" max="133" width="8.3046875" hidden="1" customWidth="1"/>
    <col min="134" max="134" width="13" hidden="1" customWidth="1"/>
    <col min="135" max="136" width="15.07421875" hidden="1" customWidth="1"/>
    <col min="137" max="137" width="9.84375" hidden="1" customWidth="1"/>
    <col min="138" max="138" width="7.84375" hidden="1" customWidth="1"/>
    <col min="139" max="139" width="8.4609375" hidden="1" customWidth="1"/>
    <col min="140" max="142" width="31" hidden="1" customWidth="1"/>
    <col min="143" max="143" width="27.69140625" hidden="1" customWidth="1"/>
    <col min="144" max="144" width="24.3046875" hidden="1" customWidth="1"/>
  </cols>
  <sheetData>
    <row r="1" spans="1:144" ht="18.649999999999999" hidden="1" customHeight="1" x14ac:dyDescent="0.4">
      <c r="A1" s="14"/>
      <c r="B1" s="74"/>
      <c r="C1" s="75"/>
      <c r="D1" s="75"/>
      <c r="E1" s="75"/>
      <c r="K1" s="76"/>
      <c r="L1" s="14"/>
      <c r="M1" s="77"/>
      <c r="O1" s="7">
        <v>4</v>
      </c>
      <c r="P1" s="7">
        <v>5</v>
      </c>
      <c r="Q1" s="7">
        <v>6</v>
      </c>
      <c r="R1" s="7">
        <v>6</v>
      </c>
      <c r="S1" s="7">
        <v>6</v>
      </c>
      <c r="T1" s="7"/>
      <c r="U1" s="7"/>
      <c r="V1" s="7"/>
      <c r="W1" s="7">
        <v>6</v>
      </c>
      <c r="X1" s="7">
        <v>6</v>
      </c>
      <c r="Y1" s="7"/>
      <c r="Z1" s="7"/>
      <c r="AA1" s="7"/>
      <c r="AB1" s="7">
        <v>8</v>
      </c>
      <c r="AC1" s="7">
        <v>8</v>
      </c>
      <c r="AD1" s="7">
        <v>8</v>
      </c>
      <c r="AE1" s="7"/>
      <c r="AF1" s="7"/>
      <c r="AG1" s="7">
        <v>10</v>
      </c>
      <c r="AH1" s="7">
        <v>10</v>
      </c>
      <c r="AI1" s="7">
        <v>10</v>
      </c>
      <c r="AJ1" s="7">
        <v>10</v>
      </c>
      <c r="AK1" s="7"/>
      <c r="AL1" s="7"/>
      <c r="AN1" s="7">
        <v>12</v>
      </c>
      <c r="AO1" s="7">
        <v>12</v>
      </c>
      <c r="AP1" s="7">
        <v>12</v>
      </c>
      <c r="AQ1" s="7"/>
      <c r="AR1" s="7">
        <v>13</v>
      </c>
      <c r="AS1" s="7">
        <v>14</v>
      </c>
      <c r="AT1" s="78">
        <v>16</v>
      </c>
      <c r="AU1" s="78">
        <v>17</v>
      </c>
      <c r="AV1" s="78">
        <v>18</v>
      </c>
      <c r="AW1" s="78">
        <v>19</v>
      </c>
      <c r="AX1" s="78">
        <v>20</v>
      </c>
      <c r="AY1" s="78">
        <v>21</v>
      </c>
      <c r="AZ1" s="78">
        <v>22</v>
      </c>
      <c r="BA1" s="78">
        <v>23</v>
      </c>
      <c r="BB1" s="78">
        <v>24</v>
      </c>
      <c r="BC1" s="78">
        <v>25</v>
      </c>
      <c r="BD1" s="78">
        <v>28</v>
      </c>
      <c r="BE1" s="78"/>
      <c r="BF1" s="78"/>
      <c r="BG1" s="78"/>
      <c r="BH1" s="78">
        <v>33</v>
      </c>
      <c r="BI1" s="78"/>
      <c r="BJ1" s="78"/>
      <c r="BK1" s="78">
        <v>6</v>
      </c>
      <c r="BL1" s="78">
        <v>7</v>
      </c>
      <c r="BM1" s="78">
        <v>14</v>
      </c>
      <c r="BN1" s="78">
        <v>18</v>
      </c>
      <c r="BO1" s="78">
        <v>20</v>
      </c>
      <c r="BP1" s="78">
        <v>22</v>
      </c>
      <c r="BQ1" s="78">
        <v>21</v>
      </c>
      <c r="BR1" s="78">
        <v>23</v>
      </c>
      <c r="BS1" s="78">
        <v>25</v>
      </c>
      <c r="BT1" s="78">
        <v>27</v>
      </c>
      <c r="BU1" s="78">
        <v>26</v>
      </c>
      <c r="BV1" s="78">
        <v>29</v>
      </c>
      <c r="BW1" s="78">
        <v>31</v>
      </c>
      <c r="BX1" s="78">
        <v>32</v>
      </c>
      <c r="BY1" s="78"/>
      <c r="BZ1" s="78">
        <v>44</v>
      </c>
      <c r="CA1" s="78">
        <v>46</v>
      </c>
      <c r="CB1" s="78"/>
      <c r="CC1" s="78"/>
      <c r="CD1" s="78"/>
      <c r="CE1" s="78">
        <v>68</v>
      </c>
      <c r="CF1" s="78"/>
      <c r="CG1" s="78">
        <v>70</v>
      </c>
      <c r="CH1" s="78">
        <v>71</v>
      </c>
      <c r="CI1" s="78"/>
      <c r="CJ1" s="78"/>
      <c r="CK1" s="78"/>
      <c r="CL1" s="78">
        <v>94</v>
      </c>
      <c r="CM1" s="78">
        <v>95</v>
      </c>
      <c r="CN1" s="78">
        <v>96</v>
      </c>
      <c r="CO1" s="78"/>
      <c r="CP1" s="78">
        <v>101</v>
      </c>
      <c r="CQ1" s="78">
        <v>98</v>
      </c>
      <c r="CR1" s="78"/>
      <c r="CS1" s="78"/>
      <c r="CT1" s="78"/>
      <c r="CU1" s="78"/>
      <c r="CV1" s="78"/>
      <c r="CW1" s="78"/>
      <c r="CX1" s="78"/>
      <c r="CY1" s="78">
        <v>112</v>
      </c>
      <c r="CZ1" s="78">
        <v>114</v>
      </c>
      <c r="DA1" s="78"/>
      <c r="DB1" s="78"/>
      <c r="DC1" s="78">
        <v>119</v>
      </c>
      <c r="DD1" s="78">
        <v>125</v>
      </c>
      <c r="DE1" s="78">
        <v>129</v>
      </c>
      <c r="DF1" s="78">
        <v>130</v>
      </c>
      <c r="DG1" s="78">
        <v>131</v>
      </c>
      <c r="DH1" s="78">
        <v>137</v>
      </c>
      <c r="DI1" s="78">
        <v>138</v>
      </c>
      <c r="DJ1" s="78">
        <v>141</v>
      </c>
      <c r="DK1" s="78"/>
      <c r="DL1" s="78">
        <v>144</v>
      </c>
      <c r="DM1" s="78"/>
      <c r="DN1" s="78">
        <v>145</v>
      </c>
      <c r="DO1" s="78"/>
      <c r="DP1" s="78">
        <v>162</v>
      </c>
      <c r="DQ1" s="78"/>
      <c r="DR1" s="78"/>
      <c r="DS1" s="78">
        <v>165</v>
      </c>
      <c r="DT1" s="78"/>
      <c r="DU1" s="78">
        <v>166</v>
      </c>
      <c r="DV1" s="78">
        <v>169</v>
      </c>
      <c r="DW1" s="78">
        <v>170</v>
      </c>
      <c r="DX1" s="78">
        <v>171</v>
      </c>
      <c r="DY1" s="78">
        <v>195</v>
      </c>
      <c r="DZ1" s="78">
        <v>177</v>
      </c>
      <c r="EA1" s="78">
        <v>180</v>
      </c>
      <c r="EB1" s="78">
        <v>181</v>
      </c>
      <c r="EC1" s="78">
        <v>182</v>
      </c>
      <c r="ED1" s="78"/>
      <c r="EE1" s="78">
        <v>183</v>
      </c>
      <c r="EF1" s="78"/>
      <c r="EG1" s="78">
        <v>185</v>
      </c>
      <c r="EH1" s="78">
        <v>186</v>
      </c>
      <c r="EI1" s="78">
        <v>187</v>
      </c>
      <c r="EJ1" s="78">
        <v>189</v>
      </c>
      <c r="EK1" s="78">
        <v>192</v>
      </c>
      <c r="EL1" s="78"/>
      <c r="EM1" s="73"/>
    </row>
    <row r="2" spans="1:144" ht="31.75" customHeight="1" thickBot="1" x14ac:dyDescent="0.45">
      <c r="A2" s="333" t="s">
        <v>549</v>
      </c>
      <c r="B2" s="334"/>
      <c r="C2" s="334"/>
      <c r="D2" s="334"/>
      <c r="E2" s="334"/>
      <c r="F2" s="334"/>
      <c r="G2" s="334"/>
      <c r="H2" s="334"/>
      <c r="I2" s="335"/>
      <c r="J2" s="75"/>
      <c r="K2" s="331" t="s">
        <v>229</v>
      </c>
      <c r="L2" s="332"/>
      <c r="M2" s="336"/>
      <c r="N2" s="229">
        <v>1</v>
      </c>
      <c r="O2" s="72">
        <f>(IF(OR('Basic Functions Data List'!$E$4="",'Basic Functions Data List'!$E$4="Yes"),1,0))*('Basic Functions Data List'!$J$4)</f>
        <v>1</v>
      </c>
      <c r="P2" s="72">
        <f>(IF(OR('Basic Functions Data List'!$E$5="",'Basic Functions Data List'!$E$5="Yes"),1,0))*('Basic Functions Data List'!$J$5)</f>
        <v>1</v>
      </c>
      <c r="Q2" s="72">
        <f>(IF(OR('Basic Functions Data List'!$E$7="",'Basic Functions Data List'!$E$7="Only Voice"),1,0))*('Basic Functions Data List'!$J$7)</f>
        <v>1</v>
      </c>
      <c r="R2" s="72">
        <f>(IF(OR('Basic Functions Data List'!$E$7="",'Basic Functions Data List'!$E$7="Only ETCS Data"),1,0))*('Basic Functions Data List'!$J$7)</f>
        <v>1</v>
      </c>
      <c r="S2" s="72">
        <f>(IF(OR('Basic Functions Data List'!$E$7="",'Basic Functions Data List'!$E$7="Voice and ETCS Data"),1,0))*('Basic Functions Data List'!$J$7)</f>
        <v>1</v>
      </c>
      <c r="T2" s="72">
        <f>(IF(OR('Basic Functions Data List'!$E$7="",'Basic Functions Data List'!$E$7="Voice and ERTMS/ATO Data"),1,0))*('Basic Functions Data List'!$J$7)</f>
        <v>1</v>
      </c>
      <c r="U2" s="72">
        <f>(IF(OR('Basic Functions Data List'!$E7="",'Basic Functions Data List'!$E7="ETCS Data and ERTMS/ATO Data"),1,0))*('Basic Functions Data List'!$J7)</f>
        <v>1</v>
      </c>
      <c r="V2" s="72">
        <f>(IF(OR('Basic Functions Data List'!$E$7="",'Basic Functions Data List'!$E$7="Voice, ETCS Data and ERTMS/ATO Data"),1,0))*('Basic Functions Data List'!$J$7)</f>
        <v>1</v>
      </c>
      <c r="W2" s="72">
        <f>(IF(OR('Basic Functions Data List'!$E$8="",'Basic Functions Data List'!$E$8="Only ETCS Data"),1,0))*('Basic Functions Data List'!$J$8)</f>
        <v>1</v>
      </c>
      <c r="X2" s="72">
        <f>(IF(OR('Basic Functions Data List'!$E$8="",'Basic Functions Data List'!$E$8="Voice and ETCS Data"),1,0))*('Basic Functions Data List'!$J$8)</f>
        <v>1</v>
      </c>
      <c r="Y2" s="72">
        <f>(IF(OR('Basic Functions Data List'!$E$8="",'Basic Functions Data List'!$E$8="ETCS Data and ERTMS/ATO Data"),1,0))*('Basic Functions Data List'!$J$8)</f>
        <v>1</v>
      </c>
      <c r="Z2" s="72">
        <f>(IF(OR('Basic Functions Data List'!$E$8="",'Basic Functions Data List'!$E$8="Voice, ETCS Data and ERTMS/ATO Data"),1,0))*('Basic Functions Data List'!$J$8)</f>
        <v>1</v>
      </c>
      <c r="AA2" s="72">
        <f>(IF(OR('Basic Functions Data List'!$E$9="",'Basic Functions Data List'!$E$9="Yes"),1,0))*('Basic Functions Data List'!$J$9)</f>
        <v>1</v>
      </c>
      <c r="AB2" s="72">
        <f>(IF(OR('Basic Functions Data List'!$E11="",'Basic Functions Data List'!$E11=AB$3),1,0))*('Basic Functions Data List'!$J11)</f>
        <v>1</v>
      </c>
      <c r="AC2" s="72">
        <f>(IF(OR('Basic Functions Data List'!$E11="",'Basic Functions Data List'!$E11=AC$3),1,0))*('Basic Functions Data List'!$J11)</f>
        <v>1</v>
      </c>
      <c r="AD2" s="72">
        <f>(IF(OR('Basic Functions Data List'!$E11="",'Basic Functions Data List'!$E11=AD$3),1,0))*('Basic Functions Data List'!$J11)</f>
        <v>1</v>
      </c>
      <c r="AE2" s="72">
        <f>(IF(OR('Basic Functions Data List'!$E11="",('Basic Functions Data List'!$E11=AE$3)),1,0))*('Basic Functions Data List'!$J11)</f>
        <v>1</v>
      </c>
      <c r="AF2" s="72">
        <f>(IF(OR('Basic Functions Data List'!$E11="",NOT('Basic Functions Data List'!$E11="Set CCS TSI 2023")),1,0))*('Basic Functions Data List'!$J11)</f>
        <v>1</v>
      </c>
      <c r="AG2" s="72">
        <f>(IF(OR('Basic Functions Data List'!$E13="",'Basic Functions Data List'!$E13=AG$3),1,0))*('Basic Functions Data List'!$J13)</f>
        <v>1</v>
      </c>
      <c r="AH2" s="72">
        <f>(IF(OR('Basic Functions Data List'!$E13="",'Basic Functions Data List'!$E13=AH$3),1,0))*('Basic Functions Data List'!$J13)</f>
        <v>1</v>
      </c>
      <c r="AI2" s="72">
        <f>(IF(OR('Basic Functions Data List'!$E13="",'Basic Functions Data List'!$E13=AI$3),1,0))*('Basic Functions Data List'!$J13)</f>
        <v>1</v>
      </c>
      <c r="AJ2" s="72">
        <f>(IF(OR('Basic Functions Data List'!$E13="",'Basic Functions Data List'!$E13=AJ$3),1,0))*('Basic Functions Data List'!$J13)</f>
        <v>1</v>
      </c>
      <c r="AK2" s="72">
        <f>(IF(OR('Basic Functions Data List'!$E13="",'Basic Functions Data List'!$E13=AK$3),1,0))*('Basic Functions Data List'!$J13)</f>
        <v>1</v>
      </c>
      <c r="AL2" s="72">
        <f>(IF(OR('Basic Functions Data List'!$E13="",'Basic Functions Data List'!$E13=AL$3),1,0))*('Basic Functions Data List'!$J13)</f>
        <v>1</v>
      </c>
      <c r="AM2" s="77">
        <f>(IF('Basic Functions Data List'!$E15&lt;&gt;"No additional level",1,0))*('Basic Functions Data List'!$J15)</f>
        <v>1</v>
      </c>
      <c r="AN2" s="72">
        <f>(IF(OR('Basic Functions Data List'!$E15="",'Basic Functions Data List'!$E15="Level 1"),1,0))*('Basic Functions Data List'!$J15)</f>
        <v>1</v>
      </c>
      <c r="AO2" s="72">
        <f>(IF(OR('Basic Functions Data List'!$E15="",'Basic Functions Data List'!$E15="Level 2"),1,0))*('Basic Functions Data List'!$J15)</f>
        <v>1</v>
      </c>
      <c r="AP2" s="72">
        <f>(IF(OR('Basic Functions Data List'!$E15="",'Basic Functions Data List'!$E15="Level 3"),1,0))*('Basic Functions Data List'!$J15)</f>
        <v>1</v>
      </c>
      <c r="AQ2" s="72">
        <f>(IF(OR('Basic Functions Data List'!$E15="",'Basic Functions Data List'!$E15="Level NTC"),1,0))*('Basic Functions Data List'!$J15)</f>
        <v>1</v>
      </c>
      <c r="AR2" s="72">
        <f>IF(OR('Basic Functions Data List'!$E16="",'Basic Functions Data List'!$E16="Level NTC"),1,0)*('Basic Functions Data List'!$J16)</f>
        <v>1</v>
      </c>
      <c r="AS2" s="72">
        <f>IF(OR('Basic Functions Data List'!$E17="",'Basic Functions Data List'!$E17="Level NTC"),1,0)*('Basic Functions Data List'!$J17)</f>
        <v>1</v>
      </c>
      <c r="AT2" s="230">
        <f>IF(OR('Basic Functions Data List'!$E19="",'Basic Functions Data List'!$E19="yes"),1,0)*('Basic Functions Data List'!$J19)</f>
        <v>1</v>
      </c>
      <c r="AU2" s="230">
        <f>IF(OR('Basic Functions Data List'!$E20="",'Basic Functions Data List'!$E20="yes"),1,0)*('Basic Functions Data List'!$J20)</f>
        <v>1</v>
      </c>
      <c r="AV2" s="230">
        <f>IF(OR('Basic Functions Data List'!$E21="",'Basic Functions Data List'!$E21="yes"),1,0)*('Basic Functions Data List'!$J21)</f>
        <v>1</v>
      </c>
      <c r="AW2" s="230">
        <f>IF(OR('Basic Functions Data List'!$E22="",'Basic Functions Data List'!$E22="yes"),1,0)*('Basic Functions Data List'!$J22)</f>
        <v>1</v>
      </c>
      <c r="AX2" s="230">
        <f>IF(OR('Basic Functions Data List'!$E23="",'Basic Functions Data List'!$E23="yes"),1,0)*('Basic Functions Data List'!$J23)</f>
        <v>1</v>
      </c>
      <c r="AY2" s="230">
        <f>IF(OR('Basic Functions Data List'!$E24="",'Basic Functions Data List'!$E24="yes"),1,0)*('Basic Functions Data List'!$J24)</f>
        <v>1</v>
      </c>
      <c r="AZ2" s="230">
        <f>IF(OR('Basic Functions Data List'!$E25="",'Basic Functions Data List'!$E25="yes"),1,0)*('Basic Functions Data List'!$J25)</f>
        <v>1</v>
      </c>
      <c r="BA2" s="230">
        <f>IF(OR('Basic Functions Data List'!$E26="",'Basic Functions Data List'!$E26="yes"),1,0)*('Basic Functions Data List'!$J26)</f>
        <v>1</v>
      </c>
      <c r="BB2" s="230">
        <f>IF(OR('Basic Functions Data List'!$E27="",'Basic Functions Data List'!$E27="yes"),1,0)*('Basic Functions Data List'!$J27)</f>
        <v>1</v>
      </c>
      <c r="BC2" s="230">
        <f>IF(OR('Basic Functions Data List'!$E28="",'Basic Functions Data List'!$E28="yes"),1,0)*('Basic Functions Data List'!$J28)</f>
        <v>1</v>
      </c>
      <c r="BD2" s="230">
        <f>IF(OR('Basic Functions Data List'!$E31="",'Basic Functions Data List'!$E31="yes"),1,0)*('Basic Functions Data List'!$J31)</f>
        <v>1</v>
      </c>
      <c r="BE2" s="230">
        <f>IF(OR('Basic Functions Data List'!$E33="",'Basic Functions Data List'!$E33="yes"),1,0)*('Basic Functions Data List'!$J33)</f>
        <v>1</v>
      </c>
      <c r="BF2" s="230">
        <f>IF(OR('Basic Functions Data List'!$E34="",'Basic Functions Data List'!$E34="yes"),1,0)*('Basic Functions Data List'!$J34)</f>
        <v>1</v>
      </c>
      <c r="BG2" s="230">
        <f>IF(OR('Basic Functions Data List'!$E35="",'Basic Functions Data List'!$E35="yes"),1,0)*('Basic Functions Data List'!$J35)</f>
        <v>1</v>
      </c>
      <c r="BH2" s="72">
        <f>(IF(OR('Basic Functions Data List'!$E37="",'Basic Functions Data List'!$E37="yes"),1,0))*('Basic Functions Data List'!$J37)</f>
        <v>1</v>
      </c>
      <c r="BI2" s="72">
        <f>(IF(OR('Basic Functions Data List'!$E37="",'Basic Functions Data List'!$E37="No"),1,0))*('Basic Functions Data List'!$J37)</f>
        <v>1</v>
      </c>
      <c r="BJ2" s="72">
        <f>(IF(OR('Basic Functions Data List'!$E38="",'Basic Functions Data List'!$E38="yes"),1,0))*('Basic Functions Data List'!$J38)</f>
        <v>1</v>
      </c>
      <c r="BK2" s="230">
        <f>(IF(OR('Functions List (Main Level)'!$E$6="",'Functions List (Main Level)'!$E$6="yes"),1,0))*('Functions List (Main Level)'!$J$6)</f>
        <v>1</v>
      </c>
      <c r="BL2" s="230">
        <f>(IF(OR('Functions List (Main Level)'!$E$7="",'Functions List (Main Level)'!$E$7="yes"),1,0))*('Functions List (Main Level)'!$J$7)</f>
        <v>1</v>
      </c>
      <c r="BM2" s="230">
        <f>(IF(OR('Functions List (Main Level)'!$E$14="",'Functions List (Main Level)'!$E$14="yes"),1,0))*('Functions List (Main Level)'!$J$14)</f>
        <v>1</v>
      </c>
      <c r="BN2" s="230">
        <f>(IF(OR('Functions List (Main Level)'!$E$18="",'Functions List (Main Level)'!$E$18="yes"),1,0))*('Functions List (Main Level)'!$J$18)</f>
        <v>1</v>
      </c>
      <c r="BO2" s="230">
        <f>(IF(OR('Functions List (Main Level)'!$E$20="",'Functions List (Main Level)'!$E$20="yes"),1,0))*('Functions List (Main Level)'!$J$20)</f>
        <v>1</v>
      </c>
      <c r="BP2" s="230">
        <f>(IF(OR('Functions List (Main Level)'!$E$21="",'Functions List (Main Level)'!$E$21="yes"),1,0))*('Functions List (Main Level)'!$J$21)</f>
        <v>1</v>
      </c>
      <c r="BQ2" s="230">
        <f>(IF(OR('Functions List (Main Level)'!$E$22="",'Functions List (Main Level)'!$E$22="yes"),1,0))*('Functions List (Main Level)'!$J$22)</f>
        <v>1</v>
      </c>
      <c r="BR2" s="230">
        <f>(IF(OR('Functions List (Main Level)'!$E$23="",'Functions List (Main Level)'!$E$23="yes"),1,0))*('Functions List (Main Level)'!$J$23)</f>
        <v>1</v>
      </c>
      <c r="BS2" s="230">
        <f>(IF(OR('Functions List (Main Level)'!$E$25="",'Functions List (Main Level)'!$E$25="yes"),1,0))*('Functions List (Main Level)'!$J$25)</f>
        <v>1</v>
      </c>
      <c r="BT2" s="230">
        <f>(IF(OR('Functions List (Main Level)'!$E$26="",'Functions List (Main Level)'!$E$26="yes"),1,0))*('Functions List (Main Level)'!$J$26)</f>
        <v>1</v>
      </c>
      <c r="BU2" s="230">
        <f>(IF(OR('Functions List (Main Level)'!$E$27="",'Functions List (Main Level)'!$E$27="yes"),1,0))*('Functions List (Main Level)'!$J$27)</f>
        <v>1</v>
      </c>
      <c r="BV2" s="230">
        <f>(IF(OR('Functions List (Main Level)'!$E$29="",'Functions List (Main Level)'!$E$29="yes"),1,0))*('Functions List (Main Level)'!$J$29)</f>
        <v>1</v>
      </c>
      <c r="BW2" s="230">
        <f>(IF(OR('Functions List (Main Level)'!$E$31="",'Functions List (Main Level)'!$E$31="yes"),1,0))*('Functions List (Main Level)'!$J$31)</f>
        <v>1</v>
      </c>
      <c r="BX2" s="230">
        <f>(IF(OR('Functions List (Main Level)'!$E$32="",'Functions List (Main Level)'!$E$32="yes"),1,0))*('Functions List (Main Level)'!$J$32)</f>
        <v>1</v>
      </c>
      <c r="BY2" s="230">
        <f>(IF(OR('Functions List (Main Level)'!$E$38="",'Functions List (Main Level)'!$E$38="yes"),1,0))*('Functions List (Main Level)'!$J$38)</f>
        <v>1</v>
      </c>
      <c r="BZ2" s="230">
        <f>(IF(OR('Functions List (Main Level)'!$E$44="",'Functions List (Main Level)'!$E$44="yes"),1,0))*('Functions List (Main Level)'!$J$44)</f>
        <v>1</v>
      </c>
      <c r="CA2" s="230">
        <f>(IF(OR('Functions List (Main Level)'!$E$46="",'Functions List (Main Level)'!$E$46="yes"),1,0))*('Functions List (Main Level)'!$J$46)</f>
        <v>1</v>
      </c>
      <c r="CB2" s="230">
        <f>(IF(OR('Functions List (Main Level)'!$E$51="",'Functions List (Main Level)'!$E$51="yes"),1,0))*('Functions List (Main Level)'!$J$51)</f>
        <v>1</v>
      </c>
      <c r="CC2" s="230">
        <f>(IF(OR('Functions List (Main Level)'!$E$62="",'Functions List (Main Level)'!$E$62="yes"),1,0))*('Functions List (Main Level)'!$J$62)</f>
        <v>1</v>
      </c>
      <c r="CD2" s="230">
        <f>(IF(OR('Functions List (Main Level)'!$E$65="",'Functions List (Main Level)'!$E$65="yes"),1,0))*('Functions List (Main Level)'!$J$65)</f>
        <v>1</v>
      </c>
      <c r="CE2" s="230">
        <f>(IF(OR('Functions List (Main Level)'!$E$67="",'Functions List (Main Level)'!$E$67="yes"),1,0))*('Functions List (Main Level)'!$J$67)</f>
        <v>1</v>
      </c>
      <c r="CF2" s="230">
        <f>(IF(OR('Functions List (Main Level)'!$E$68="",'Functions List (Main Level)'!$E$68="yes"),1,0))*('Functions List (Main Level)'!$J$68)</f>
        <v>1</v>
      </c>
      <c r="CG2" s="230">
        <f>(IF(OR('Functions List (Main Level)'!$E$69="",'Functions List (Main Level)'!$E$69="yes"),1,0))*('Functions List (Main Level)'!$J$69)</f>
        <v>1</v>
      </c>
      <c r="CH2" s="230">
        <f>(IF(OR('Functions List (Main Level)'!$E$70="",'Functions List (Main Level)'!$E$70="yes"),1,0))*('Functions List (Main Level)'!$J$70)</f>
        <v>1</v>
      </c>
      <c r="CI2" s="230">
        <f>(IF(OR('Functions List (Main Level)'!$E$75="",'Functions List (Main Level)'!$E$75="yes"),1,0))*('Functions List (Main Level)'!$J$75)</f>
        <v>1</v>
      </c>
      <c r="CJ2" s="230">
        <f>(IF(OR('Functions List (Main Level)'!$E$90="",'Functions List (Main Level)'!$E$90="yes"),1,0))*('Functions List (Main Level)'!$J$90)</f>
        <v>1</v>
      </c>
      <c r="CK2" s="230">
        <f>(IF(OR('Functions List (Main Level)'!$E$91="",'Functions List (Main Level)'!$E$91="yes"),1,0))*('Functions List (Main Level)'!$J$91)</f>
        <v>1</v>
      </c>
      <c r="CL2" s="230">
        <f>(IF(OR('Functions List (Main Level)'!$E$96="",'Functions List (Main Level)'!$E$96="yes"),1,0))*('Functions List (Main Level)'!$J$96)</f>
        <v>1</v>
      </c>
      <c r="CM2" s="230">
        <f>(IF(OR('Functions List (Main Level)'!$E$97="",'Functions List (Main Level)'!$E$97="yes"),1,0))*('Functions List (Main Level)'!$J$97)</f>
        <v>1</v>
      </c>
      <c r="CN2" s="230">
        <f>(IF(OR('Functions List (Main Level)'!$E$98="",'Functions List (Main Level)'!$E$98="yes"),1,0))*('Functions List (Main Level)'!$J$98)</f>
        <v>1</v>
      </c>
      <c r="CO2" s="230">
        <f>(IF(OR('Functions List (Main Level)'!$E$100="",'Functions List (Main Level)'!$E$100="yes"),1,0))*('Functions List (Main Level)'!$J$100)</f>
        <v>1</v>
      </c>
      <c r="CP2" s="230">
        <f>(IF(OR('Functions List (Main Level)'!$E$103="",'Functions List (Main Level)'!$E$103="yes"),1,0))*('Functions List (Main Level)'!$J$103)</f>
        <v>1</v>
      </c>
      <c r="CQ2" s="230">
        <f>(IF(OR('Functions List (Main Level)'!$E$104="",'Functions List (Main Level)'!$E$104="yes"),1,0))*('Functions List (Main Level)'!$J$104)</f>
        <v>1</v>
      </c>
      <c r="CR2" s="230">
        <f>(IF(OR('Functions List (Main Level)'!$E$109="",'Functions List (Main Level)'!$E$109="yes"),1,0))*('Functions List (Main Level)'!$J$109)</f>
        <v>1</v>
      </c>
      <c r="CS2" s="230">
        <f>(IF(OR('Functions List (Main Level)'!$E$110="",'Functions List (Main Level)'!$E$110="no"),1,0))*('Functions List (Main Level)'!$J$110)</f>
        <v>1</v>
      </c>
      <c r="CT2" s="230">
        <f>(IF(OR('Functions List (Main Level)'!$E$110="",'Functions List (Main Level)'!$E$110="no"),1,0))*('Functions List (Main Level)'!$J$110)</f>
        <v>1</v>
      </c>
      <c r="CU2" s="230">
        <f>(IF(OR('Functions List (Main Level)'!$E$111="",'Functions List (Main Level)'!$E$111="Yes"),1,0))*('Functions List (Main Level)'!$J$111)</f>
        <v>1</v>
      </c>
      <c r="CV2" s="230">
        <f>(IF(OR('Functions List (Main Level)'!$E$112="",'Functions List (Main Level)'!$E$112="yes"),1,0))*('Functions List (Main Level)'!$J$112)</f>
        <v>1</v>
      </c>
      <c r="CW2" s="230">
        <f>(IF(OR('Functions List (Main Level)'!$E$115="",'Functions List (Main Level)'!$E$115="yes"),1,0))*('Functions List (Main Level)'!$J$115)</f>
        <v>1</v>
      </c>
      <c r="CX2" s="230">
        <f>(IF(OR('Functions List (Main Level)'!$E$116="",'Functions List (Main Level)'!$E$116="yes"),1,0))*('Functions List (Main Level)'!$J$116)</f>
        <v>1</v>
      </c>
      <c r="CY2" s="230">
        <f>(IF(OR('Functions List (Main Level)'!$E$117="",'Functions List (Main Level)'!$E$117="yes"),1,0))*('Functions List (Main Level)'!$J$117)</f>
        <v>1</v>
      </c>
      <c r="CZ2" s="230">
        <f>(IF(OR('Functions List (Main Level)'!$E$119="",'Functions List (Main Level)'!$E$119="yes"),1,0))*('Functions List (Main Level)'!$J$119)</f>
        <v>1</v>
      </c>
      <c r="DA2" s="230">
        <f>(IF(OR('Functions List (Main Level)'!$E$121="",'Functions List (Main Level)'!$E$121="yes"),1,0))*('Functions List (Main Level)'!$J$121)</f>
        <v>1</v>
      </c>
      <c r="DB2" s="230">
        <f>(IF(OR('Functions List (Main Level)'!$E$122="",'Functions List (Main Level)'!$E$122="yes"),1,0))*('Functions List (Main Level)'!$J$122)</f>
        <v>1</v>
      </c>
      <c r="DC2" s="230">
        <f>(IF(OR('Functions List (Main Level)'!$E$123="",'Functions List (Main Level)'!$E$123="No"),1,0))*('Functions List (Main Level)'!$J$123)</f>
        <v>1</v>
      </c>
      <c r="DD2" s="230">
        <f>(IF(OR('Functions List (Main Level)'!$E$126="",'Functions List (Main Level)'!$E$126="yes"),1,0))*('Functions List (Main Level)'!$J$126)</f>
        <v>1</v>
      </c>
      <c r="DE2" s="230">
        <f>(IF(OR('Functions List (Main Level)'!$E$128="",'Functions List (Main Level)'!$E$128="yes"),1,0))*('Functions List (Main Level)'!$J$128)</f>
        <v>1</v>
      </c>
      <c r="DF2" s="230">
        <f>(IF(OR('Functions List (Main Level)'!$E$129="",'Functions List (Main Level)'!$E$129="yes"),1,0))*('Functions List (Main Level)'!$J$129)</f>
        <v>1</v>
      </c>
      <c r="DG2" s="230">
        <f>(IF(OR('Functions List (Main Level)'!$E$130="",'Functions List (Main Level)'!$E$130="yes"),1,0))*('Functions List (Main Level)'!$J$130)</f>
        <v>1</v>
      </c>
      <c r="DH2" s="230">
        <f>(IF(OR('Functions List (Main Level)'!$E$136="",'Functions List (Main Level)'!$E$136="yes"),1,0))*('Functions List (Main Level)'!$J$136)</f>
        <v>1</v>
      </c>
      <c r="DI2" s="230">
        <f>(IF(OR('Functions List (Main Level)'!$E$137="",'Functions List (Main Level)'!$E$137="yes"),1,0))*('Functions List (Main Level)'!$J$137)</f>
        <v>1</v>
      </c>
      <c r="DJ2" s="230">
        <f>(IF(OR('Functions List (Main Level)'!$E$139="",'Functions List (Main Level)'!$E$139="yes"),1,0))*('Functions List (Main Level)'!$J$139)</f>
        <v>1</v>
      </c>
      <c r="DK2" s="230">
        <f>(IF(OR('Functions List (Main Level)'!$E$140="",'Functions List (Main Level)'!$E$140="yes"),1,0))*('Functions List (Main Level)'!$J$140)</f>
        <v>1</v>
      </c>
      <c r="DL2" s="230">
        <f>(IF(OR('Functions List (Main Level)'!$E$142="",'Functions List (Main Level)'!$E$142="yes"),1,0))*('Functions List (Main Level)'!$J$142)</f>
        <v>1</v>
      </c>
      <c r="DM2" s="230">
        <f>(IF(OR('Functions List (Main Level)'!$E$143="",'Functions List (Main Level)'!$E$143="yes"),1,0))*('Functions List (Main Level)'!$J$143)</f>
        <v>1</v>
      </c>
      <c r="DN2" s="230">
        <f>(IF(OR('Functions List (Main Level)'!$E$151="",'Functions List (Main Level)'!$E$151="yes"),1,0))*('Functions List (Main Level)'!$J$151)</f>
        <v>1</v>
      </c>
      <c r="DO2" s="230">
        <f>(IF(OR('Functions List (Main Level)'!$E$158="",'Functions List (Main Level)'!$E$158="yes"),1,0))*('Functions List (Main Level)'!$J$158)</f>
        <v>1</v>
      </c>
      <c r="DP2" s="230">
        <f>(IF(OR('Functions List (Main Level)'!$E$161="",'Functions List (Main Level)'!$E$161="yes"),1,0))*('Functions List (Main Level)'!$J$161)</f>
        <v>1</v>
      </c>
      <c r="DQ2" s="230">
        <f>(IF(OR('Functions List (Main Level)'!$E$162="",'Functions List (Main Level)'!$E$162="yes"),1,0))*('Functions List (Main Level)'!$J$162)</f>
        <v>1</v>
      </c>
      <c r="DR2" s="230">
        <f>(IF(OR('Functions List (Main Level)'!$E$164="",'Functions List (Main Level)'!$E$164="Yes"),1,0))*('Functions List (Main Level)'!$J$164)</f>
        <v>1</v>
      </c>
      <c r="DS2" s="230">
        <f>(IF(OR('Functions List (Main Level)'!$E$164="",'Functions List (Main Level)'!$E$164="No"),1,0))*('Functions List (Main Level)'!$J$164)</f>
        <v>1</v>
      </c>
      <c r="DT2" s="230">
        <f>(IF(OR('Functions List (Main Level)'!$E$165="",'Functions List (Main Level)'!$E$165="Yes"),1,0))*('Functions List (Main Level)'!$J$165)</f>
        <v>1</v>
      </c>
      <c r="DU2" s="230">
        <f>(IF(OR('Functions List (Main Level)'!$E$165="",'Functions List (Main Level)'!$E$165="No"),1,0))*('Functions List (Main Level)'!$J$165)</f>
        <v>1</v>
      </c>
      <c r="DV2" s="230">
        <f>(IF(OR('Functions List (Main Level)'!$E$168="",'Functions List (Main Level)'!$E$168="yes"),1,0))*('Functions List (Main Level)'!$J$168)</f>
        <v>1</v>
      </c>
      <c r="DW2" s="230">
        <f>(IF(OR('Functions List (Main Level)'!$E$169="",'Functions List (Main Level)'!$E$169="yes"),1,0))*('Functions List (Main Level)'!$J$169)</f>
        <v>1</v>
      </c>
      <c r="DX2" s="230">
        <f>(IF(OR('Functions List (Main Level)'!$E$170="",'Functions List (Main Level)'!$E$170="yes"),1,0))*('Functions List (Main Level)'!$J$170)</f>
        <v>1</v>
      </c>
      <c r="DY2" s="230">
        <f>(IF(OR('Functions List (Main Level)'!$E$176="",'Functions List (Main Level)'!$E$176="yes"),1,0))*('Functions List (Main Level)'!$J$176)</f>
        <v>1</v>
      </c>
      <c r="DZ2" s="230">
        <f>(IF(OR('Functions List (Main Level)'!$E$178="",'Functions List (Main Level)'!$E$178="yes"),1,0))*('Functions List (Main Level)'!$J$178)</f>
        <v>1</v>
      </c>
      <c r="EA2" s="230">
        <f>(IF(OR('Functions List (Main Level)'!$E$181="",'Functions List (Main Level)'!$E$181="yes"),1,0))*('Functions List (Main Level)'!$J$181)</f>
        <v>1</v>
      </c>
      <c r="EB2" s="230">
        <f>(IF(OR('Functions List (Main Level)'!$E$182="",'Functions List (Main Level)'!$E$182="yes"),1,0))*('Functions List (Main Level)'!$J$182)</f>
        <v>1</v>
      </c>
      <c r="EC2" s="230">
        <f>(IF(OR('Functions List (Main Level)'!$E$183="",'Functions List (Main Level)'!$E$183="yes"),1,0))*('Functions List (Main Level)'!$J$183)</f>
        <v>1</v>
      </c>
      <c r="ED2" s="230">
        <f>(IF(OR('Functions List (Main Level)'!$E$184="",'Functions List (Main Level)'!$E$184="yes"),1,0))*('Functions List (Main Level)'!$J$184)</f>
        <v>1</v>
      </c>
      <c r="EE2" s="230">
        <f>(IF(OR('Functions List (Main Level)'!$E$185="",'Functions List (Main Level)'!$E$185="yes"),1,0))*('Functions List (Main Level)'!$J$185)</f>
        <v>1</v>
      </c>
      <c r="EF2" s="230">
        <f>(IF(OR('Functions List (Main Level)'!$E$186="",'Functions List (Main Level)'!$E$186="yes"),1,0))*('Functions List (Main Level)'!$J$186)</f>
        <v>1</v>
      </c>
      <c r="EG2" s="230">
        <f>(IF(OR('Functions List (Main Level)'!$E$187="",'Functions List (Main Level)'!$E$187="yes"),1,0))*('Functions List (Main Level)'!$J$187)</f>
        <v>1</v>
      </c>
      <c r="EH2" s="230">
        <f>(IF(OR('Functions List (Main Level)'!$E$188="",'Functions List (Main Level)'!$E$188="yes"),1,0))*('Functions List (Main Level)'!$J$188)</f>
        <v>1</v>
      </c>
      <c r="EI2" s="230">
        <f>(IF(OR('Functions List (Main Level)'!$E$189="",'Functions List (Main Level)'!$E$189="yes"),1,0))*('Functions List (Main Level)'!$J$189)</f>
        <v>1</v>
      </c>
      <c r="EJ2" s="230">
        <f>(IF(OR('Functions List (Main Level)'!$E$191="",'Functions List (Main Level)'!$E$191="yes"),1,0))*('Functions List (Main Level)'!$J$191)</f>
        <v>1</v>
      </c>
      <c r="EK2" s="230">
        <f>(IF(OR('Functions List (Main Level)'!$E$194="",'Functions List (Main Level)'!$E$194="yes"),1,0))*('Functions List (Main Level)'!$J$194)</f>
        <v>1</v>
      </c>
      <c r="EL2" s="230">
        <f>(IF(OR('Functions List (Main Level)'!$E$195="",'Functions List (Main Level)'!$E$195="yes"),1,0))*('Functions List (Main Level)'!$J$195)</f>
        <v>1</v>
      </c>
      <c r="EM2" s="14"/>
    </row>
    <row r="3" spans="1:144" ht="59.15" customHeight="1" thickBot="1" x14ac:dyDescent="0.45">
      <c r="A3" s="216" t="s">
        <v>550</v>
      </c>
      <c r="B3" s="217" t="s">
        <v>551</v>
      </c>
      <c r="C3" s="217" t="s">
        <v>552</v>
      </c>
      <c r="D3" s="217" t="s">
        <v>553</v>
      </c>
      <c r="E3" s="217" t="s">
        <v>554</v>
      </c>
      <c r="F3" s="233" t="s">
        <v>555</v>
      </c>
      <c r="G3" s="233" t="s">
        <v>556</v>
      </c>
      <c r="H3" s="234" t="s">
        <v>557</v>
      </c>
      <c r="I3" s="235" t="s">
        <v>558</v>
      </c>
      <c r="J3" s="181"/>
      <c r="K3" s="177" t="s">
        <v>27</v>
      </c>
      <c r="L3" s="314" t="s">
        <v>28</v>
      </c>
      <c r="M3" s="315"/>
      <c r="N3" s="220" t="s">
        <v>231</v>
      </c>
      <c r="O3" s="218" t="s">
        <v>58</v>
      </c>
      <c r="P3" s="218" t="s">
        <v>232</v>
      </c>
      <c r="Q3" s="218" t="s">
        <v>559</v>
      </c>
      <c r="R3" s="218" t="s">
        <v>32</v>
      </c>
      <c r="S3" s="218" t="s">
        <v>235</v>
      </c>
      <c r="T3" s="218" t="s">
        <v>1083</v>
      </c>
      <c r="U3" s="218" t="s">
        <v>1071</v>
      </c>
      <c r="V3" s="218" t="s">
        <v>1072</v>
      </c>
      <c r="W3" s="218" t="s">
        <v>34</v>
      </c>
      <c r="X3" s="218" t="s">
        <v>238</v>
      </c>
      <c r="Y3" s="218" t="s">
        <v>1075</v>
      </c>
      <c r="Z3" s="218" t="s">
        <v>1076</v>
      </c>
      <c r="AA3" s="218" t="s">
        <v>1062</v>
      </c>
      <c r="AB3" s="218" t="s">
        <v>63</v>
      </c>
      <c r="AC3" s="218" t="s">
        <v>74</v>
      </c>
      <c r="AD3" s="218" t="s">
        <v>83</v>
      </c>
      <c r="AE3" s="218" t="s">
        <v>94</v>
      </c>
      <c r="AF3" s="218" t="s">
        <v>560</v>
      </c>
      <c r="AG3" s="218" t="s">
        <v>64</v>
      </c>
      <c r="AH3" s="218" t="s">
        <v>75</v>
      </c>
      <c r="AI3" s="218" t="s">
        <v>84</v>
      </c>
      <c r="AJ3" s="218" t="s">
        <v>95</v>
      </c>
      <c r="AK3" s="218" t="s">
        <v>101</v>
      </c>
      <c r="AL3" s="218" t="s">
        <v>104</v>
      </c>
      <c r="AM3" s="218" t="s">
        <v>241</v>
      </c>
      <c r="AN3" s="218" t="s">
        <v>561</v>
      </c>
      <c r="AO3" s="218" t="s">
        <v>562</v>
      </c>
      <c r="AP3" s="218" t="s">
        <v>563</v>
      </c>
      <c r="AQ3" s="218" t="s">
        <v>564</v>
      </c>
      <c r="AR3" s="218" t="s">
        <v>565</v>
      </c>
      <c r="AS3" s="218" t="s">
        <v>566</v>
      </c>
      <c r="AT3" s="218" t="s">
        <v>139</v>
      </c>
      <c r="AU3" s="218" t="s">
        <v>141</v>
      </c>
      <c r="AV3" s="218" t="s">
        <v>143</v>
      </c>
      <c r="AW3" s="218" t="s">
        <v>145</v>
      </c>
      <c r="AX3" s="218" t="s">
        <v>147</v>
      </c>
      <c r="AY3" s="218" t="s">
        <v>148</v>
      </c>
      <c r="AZ3" s="218" t="s">
        <v>149</v>
      </c>
      <c r="BA3" s="218" t="s">
        <v>150</v>
      </c>
      <c r="BB3" s="218" t="s">
        <v>151</v>
      </c>
      <c r="BC3" s="218" t="s">
        <v>152</v>
      </c>
      <c r="BD3" s="218" t="s">
        <v>156</v>
      </c>
      <c r="BE3" s="218" t="s">
        <v>157</v>
      </c>
      <c r="BF3" s="218" t="s">
        <v>567</v>
      </c>
      <c r="BG3" s="218" t="s">
        <v>568</v>
      </c>
      <c r="BH3" s="218" t="s">
        <v>167</v>
      </c>
      <c r="BI3" s="218" t="s">
        <v>569</v>
      </c>
      <c r="BJ3" s="218" t="s">
        <v>170</v>
      </c>
      <c r="BK3" s="147" t="s">
        <v>570</v>
      </c>
      <c r="BL3" s="147" t="s">
        <v>571</v>
      </c>
      <c r="BM3" s="147" t="s">
        <v>243</v>
      </c>
      <c r="BN3" s="147" t="s">
        <v>299</v>
      </c>
      <c r="BO3" s="147" t="s">
        <v>572</v>
      </c>
      <c r="BP3" s="147" t="s">
        <v>573</v>
      </c>
      <c r="BQ3" s="147" t="s">
        <v>574</v>
      </c>
      <c r="BR3" s="147" t="s">
        <v>305</v>
      </c>
      <c r="BS3" s="147" t="s">
        <v>575</v>
      </c>
      <c r="BT3" s="147" t="s">
        <v>576</v>
      </c>
      <c r="BU3" s="147" t="s">
        <v>577</v>
      </c>
      <c r="BV3" s="147" t="s">
        <v>307</v>
      </c>
      <c r="BW3" s="147" t="s">
        <v>246</v>
      </c>
      <c r="BX3" s="147" t="s">
        <v>578</v>
      </c>
      <c r="BY3" s="147" t="s">
        <v>579</v>
      </c>
      <c r="BZ3" s="147" t="s">
        <v>580</v>
      </c>
      <c r="CA3" s="147" t="s">
        <v>248</v>
      </c>
      <c r="CB3" s="147" t="s">
        <v>581</v>
      </c>
      <c r="CC3" s="147" t="s">
        <v>582</v>
      </c>
      <c r="CD3" s="147" t="s">
        <v>583</v>
      </c>
      <c r="CE3" s="147" t="s">
        <v>584</v>
      </c>
      <c r="CF3" s="147" t="s">
        <v>359</v>
      </c>
      <c r="CG3" s="147" t="s">
        <v>585</v>
      </c>
      <c r="CH3" s="147" t="s">
        <v>250</v>
      </c>
      <c r="CI3" s="147" t="s">
        <v>586</v>
      </c>
      <c r="CJ3" s="147" t="s">
        <v>587</v>
      </c>
      <c r="CK3" s="147" t="s">
        <v>588</v>
      </c>
      <c r="CL3" s="147" t="s">
        <v>589</v>
      </c>
      <c r="CM3" s="147" t="s">
        <v>590</v>
      </c>
      <c r="CN3" s="147" t="s">
        <v>396</v>
      </c>
      <c r="CO3" s="147" t="s">
        <v>399</v>
      </c>
      <c r="CP3" s="147" t="s">
        <v>403</v>
      </c>
      <c r="CQ3" s="147" t="s">
        <v>404</v>
      </c>
      <c r="CR3" s="147" t="s">
        <v>591</v>
      </c>
      <c r="CS3" s="231" t="s">
        <v>1104</v>
      </c>
      <c r="CT3" s="147" t="s">
        <v>592</v>
      </c>
      <c r="CU3" s="147" t="s">
        <v>593</v>
      </c>
      <c r="CV3" s="147" t="s">
        <v>255</v>
      </c>
      <c r="CW3" s="147" t="s">
        <v>594</v>
      </c>
      <c r="CX3" s="147" t="s">
        <v>595</v>
      </c>
      <c r="CY3" s="147" t="s">
        <v>596</v>
      </c>
      <c r="CZ3" s="147" t="s">
        <v>597</v>
      </c>
      <c r="DA3" s="147" t="s">
        <v>598</v>
      </c>
      <c r="DB3" s="147" t="s">
        <v>599</v>
      </c>
      <c r="DC3" s="147" t="s">
        <v>600</v>
      </c>
      <c r="DD3" s="147" t="s">
        <v>601</v>
      </c>
      <c r="DE3" s="147" t="s">
        <v>602</v>
      </c>
      <c r="DF3" s="147" t="s">
        <v>603</v>
      </c>
      <c r="DG3" s="147" t="s">
        <v>604</v>
      </c>
      <c r="DH3" s="147" t="s">
        <v>605</v>
      </c>
      <c r="DI3" s="147" t="s">
        <v>464</v>
      </c>
      <c r="DJ3" s="147" t="s">
        <v>469</v>
      </c>
      <c r="DK3" s="147" t="s">
        <v>606</v>
      </c>
      <c r="DL3" s="147" t="s">
        <v>607</v>
      </c>
      <c r="DM3" s="147" t="s">
        <v>608</v>
      </c>
      <c r="DN3" s="147" t="s">
        <v>609</v>
      </c>
      <c r="DO3" s="147" t="s">
        <v>610</v>
      </c>
      <c r="DP3" s="147" t="s">
        <v>496</v>
      </c>
      <c r="DQ3" s="147" t="s">
        <v>497</v>
      </c>
      <c r="DR3" s="147" t="s">
        <v>611</v>
      </c>
      <c r="DS3" s="147" t="s">
        <v>612</v>
      </c>
      <c r="DT3" s="147" t="s">
        <v>613</v>
      </c>
      <c r="DU3" s="147" t="s">
        <v>614</v>
      </c>
      <c r="DV3" s="147" t="s">
        <v>615</v>
      </c>
      <c r="DW3" s="147" t="s">
        <v>616</v>
      </c>
      <c r="DX3" s="147" t="s">
        <v>259</v>
      </c>
      <c r="DY3" s="187" t="s">
        <v>519</v>
      </c>
      <c r="DZ3" s="147" t="s">
        <v>260</v>
      </c>
      <c r="EA3" s="147" t="s">
        <v>527</v>
      </c>
      <c r="EB3" s="147" t="s">
        <v>261</v>
      </c>
      <c r="EC3" s="147" t="s">
        <v>531</v>
      </c>
      <c r="ED3" s="147" t="s">
        <v>532</v>
      </c>
      <c r="EE3" s="147" t="s">
        <v>535</v>
      </c>
      <c r="EF3" s="147" t="s">
        <v>536</v>
      </c>
      <c r="EG3" s="147" t="s">
        <v>537</v>
      </c>
      <c r="EH3" s="147" t="s">
        <v>538</v>
      </c>
      <c r="EI3" s="147" t="s">
        <v>539</v>
      </c>
      <c r="EJ3" s="147" t="s">
        <v>542</v>
      </c>
      <c r="EK3" s="147" t="s">
        <v>546</v>
      </c>
      <c r="EL3" s="147" t="s">
        <v>548</v>
      </c>
      <c r="EM3" s="180"/>
      <c r="EN3" s="177" t="s">
        <v>617</v>
      </c>
    </row>
    <row r="4" spans="1:144" ht="72.900000000000006" x14ac:dyDescent="0.4">
      <c r="A4" s="183">
        <f>IF(M4,COUNTIF($M$4:M4,TRUE),"X")</f>
        <v>1</v>
      </c>
      <c r="B4" s="184" t="s">
        <v>618</v>
      </c>
      <c r="C4" s="66" t="s">
        <v>619</v>
      </c>
      <c r="D4" s="66" t="s">
        <v>620</v>
      </c>
      <c r="E4" s="66" t="s">
        <v>621</v>
      </c>
      <c r="F4" s="185"/>
      <c r="G4" s="185"/>
      <c r="H4" s="66"/>
      <c r="I4" s="189" t="s">
        <v>623</v>
      </c>
      <c r="J4" s="68"/>
      <c r="K4" s="79" t="s">
        <v>622</v>
      </c>
      <c r="L4" s="6">
        <f t="shared" ref="L4:L33" si="0">IF(M4=TRUE,1,0)</f>
        <v>1</v>
      </c>
      <c r="M4" s="6" t="b">
        <f>4=SUM((OR(AG4,AH4)),(OR(AT4,AU4,AV4,AW4,AZ4,BB4,BC4)),(OR(BW4,BX4)),N4)</f>
        <v>1</v>
      </c>
      <c r="N4" s="6">
        <f>$N$2</f>
        <v>1</v>
      </c>
      <c r="O4" s="7"/>
      <c r="P4" s="7"/>
      <c r="Q4" s="7"/>
      <c r="R4" s="7"/>
      <c r="S4" s="7"/>
      <c r="T4" s="7"/>
      <c r="U4" s="7"/>
      <c r="V4" s="7"/>
      <c r="W4" s="7"/>
      <c r="X4" s="7"/>
      <c r="Y4" s="7"/>
      <c r="Z4" s="7"/>
      <c r="AA4" s="7"/>
      <c r="AB4" s="7"/>
      <c r="AC4" s="7"/>
      <c r="AD4" s="7"/>
      <c r="AE4" s="7"/>
      <c r="AF4" s="7"/>
      <c r="AG4" s="7">
        <f>$AG$2</f>
        <v>1</v>
      </c>
      <c r="AH4" s="7">
        <f>$AH$2</f>
        <v>1</v>
      </c>
      <c r="AI4" s="7"/>
      <c r="AJ4" s="7"/>
      <c r="AK4" s="7"/>
      <c r="AL4" s="7"/>
      <c r="AM4" s="6"/>
      <c r="AN4" s="7"/>
      <c r="AO4" s="7"/>
      <c r="AP4" s="7"/>
      <c r="AQ4" s="7"/>
      <c r="AR4" s="7"/>
      <c r="AS4" s="7"/>
      <c r="AT4" s="7">
        <f>$AT$2</f>
        <v>1</v>
      </c>
      <c r="AU4" s="7">
        <f>$AU$2</f>
        <v>1</v>
      </c>
      <c r="AV4" s="7">
        <f>$AV$2</f>
        <v>1</v>
      </c>
      <c r="AW4" s="7">
        <f>$AW$2</f>
        <v>1</v>
      </c>
      <c r="AX4" s="7"/>
      <c r="AY4" s="7"/>
      <c r="AZ4" s="7">
        <f>$AZ$2</f>
        <v>1</v>
      </c>
      <c r="BA4" s="7"/>
      <c r="BB4" s="7">
        <f>$BB$2</f>
        <v>1</v>
      </c>
      <c r="BC4" s="7">
        <f>$BC$2</f>
        <v>1</v>
      </c>
      <c r="BD4" s="7"/>
      <c r="BE4" s="7"/>
      <c r="BF4" s="6"/>
      <c r="BG4" s="6"/>
      <c r="BH4" s="6"/>
      <c r="BI4" s="6"/>
      <c r="BJ4" s="6"/>
      <c r="BK4" s="6"/>
      <c r="BL4" s="6"/>
      <c r="BM4" s="6"/>
      <c r="BN4" s="6"/>
      <c r="BO4" s="6"/>
      <c r="BP4" s="6"/>
      <c r="BQ4" s="6"/>
      <c r="BR4" s="6"/>
      <c r="BS4" s="6"/>
      <c r="BT4" s="6"/>
      <c r="BU4" s="6"/>
      <c r="BV4" s="6"/>
      <c r="BW4" s="7">
        <f>$BW$2</f>
        <v>1</v>
      </c>
      <c r="BX4" s="6">
        <f>$BX$2</f>
        <v>1</v>
      </c>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14"/>
      <c r="EN4" s="177" t="s">
        <v>623</v>
      </c>
    </row>
    <row r="5" spans="1:144" ht="102" x14ac:dyDescent="0.4">
      <c r="A5" s="186">
        <f>IF(M5,COUNTIF($M$4:M5,TRUE),"X")</f>
        <v>2</v>
      </c>
      <c r="B5" s="7" t="s">
        <v>624</v>
      </c>
      <c r="C5" s="127" t="s">
        <v>619</v>
      </c>
      <c r="D5" s="127" t="s">
        <v>620</v>
      </c>
      <c r="E5" s="127" t="s">
        <v>1142</v>
      </c>
      <c r="F5" s="126"/>
      <c r="G5" s="126"/>
      <c r="H5" s="127"/>
      <c r="I5" s="190" t="s">
        <v>623</v>
      </c>
      <c r="J5" s="68"/>
      <c r="K5" s="79" t="s">
        <v>1143</v>
      </c>
      <c r="L5" s="6">
        <f t="shared" si="0"/>
        <v>1</v>
      </c>
      <c r="M5" s="6" t="b">
        <f>3=SUM(OR(AG5:AL5),OR(AZ5,BB5,BC5),OR(CA5,CH5))</f>
        <v>1</v>
      </c>
      <c r="N5" s="6"/>
      <c r="O5" s="7"/>
      <c r="P5" s="7"/>
      <c r="Q5" s="7"/>
      <c r="R5" s="7"/>
      <c r="S5" s="7"/>
      <c r="T5" s="7"/>
      <c r="U5" s="7"/>
      <c r="V5" s="7"/>
      <c r="W5" s="7"/>
      <c r="X5" s="7"/>
      <c r="Y5" s="7"/>
      <c r="Z5" s="7"/>
      <c r="AA5" s="7"/>
      <c r="AB5" s="7"/>
      <c r="AC5" s="7"/>
      <c r="AD5" s="7"/>
      <c r="AE5" s="7"/>
      <c r="AF5" s="7"/>
      <c r="AG5" s="7">
        <f>$AG$2</f>
        <v>1</v>
      </c>
      <c r="AH5" s="7">
        <f>$AH$2</f>
        <v>1</v>
      </c>
      <c r="AI5" s="7">
        <f>$AI$2</f>
        <v>1</v>
      </c>
      <c r="AJ5" s="7">
        <f>$AJ$2</f>
        <v>1</v>
      </c>
      <c r="AK5" s="7">
        <f>$AK$2</f>
        <v>1</v>
      </c>
      <c r="AL5" s="7">
        <f>$AL$2</f>
        <v>1</v>
      </c>
      <c r="AM5" s="6"/>
      <c r="AN5" s="7"/>
      <c r="AO5" s="7"/>
      <c r="AP5" s="7"/>
      <c r="AQ5" s="7"/>
      <c r="AR5" s="7"/>
      <c r="AS5" s="7"/>
      <c r="AT5" s="7"/>
      <c r="AU5" s="7"/>
      <c r="AV5" s="7"/>
      <c r="AW5" s="7"/>
      <c r="AX5" s="7"/>
      <c r="AY5" s="7"/>
      <c r="AZ5" s="7">
        <f>$AZ$2</f>
        <v>1</v>
      </c>
      <c r="BA5" s="7"/>
      <c r="BB5" s="7">
        <f>$BB$2</f>
        <v>1</v>
      </c>
      <c r="BC5" s="7">
        <f>$BC$2</f>
        <v>1</v>
      </c>
      <c r="BD5" s="7"/>
      <c r="BE5" s="7"/>
      <c r="BF5" s="6"/>
      <c r="BG5" s="6"/>
      <c r="BH5" s="6"/>
      <c r="BI5" s="6"/>
      <c r="BJ5" s="6"/>
      <c r="BK5" s="7"/>
      <c r="BL5" s="7"/>
      <c r="BM5" s="7"/>
      <c r="BN5" s="7"/>
      <c r="BO5" s="7"/>
      <c r="BP5" s="7"/>
      <c r="BQ5" s="6"/>
      <c r="BR5" s="6"/>
      <c r="BS5" s="7"/>
      <c r="BT5" s="7"/>
      <c r="BU5" s="7"/>
      <c r="BV5" s="7"/>
      <c r="BW5" s="7"/>
      <c r="BX5" s="7"/>
      <c r="BY5" s="7"/>
      <c r="BZ5" s="7"/>
      <c r="CA5" s="6">
        <f>$CA$2</f>
        <v>1</v>
      </c>
      <c r="CB5" s="7"/>
      <c r="CC5" s="7"/>
      <c r="CD5" s="7"/>
      <c r="CE5" s="7"/>
      <c r="CF5" s="7"/>
      <c r="CG5" s="7"/>
      <c r="CH5" s="6">
        <f>$CH$2</f>
        <v>1</v>
      </c>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16"/>
      <c r="EN5" s="177" t="s">
        <v>625</v>
      </c>
    </row>
    <row r="6" spans="1:144" ht="36.9" x14ac:dyDescent="0.4">
      <c r="A6" s="186">
        <f>IF(M6,COUNTIF($M$4:M6,TRUE),"X")</f>
        <v>3</v>
      </c>
      <c r="B6" s="7" t="s">
        <v>626</v>
      </c>
      <c r="C6" s="127" t="s">
        <v>619</v>
      </c>
      <c r="D6" s="127" t="s">
        <v>620</v>
      </c>
      <c r="E6" s="127" t="s">
        <v>627</v>
      </c>
      <c r="F6" s="126"/>
      <c r="G6" s="126"/>
      <c r="H6" s="127"/>
      <c r="I6" s="190" t="s">
        <v>623</v>
      </c>
      <c r="J6" s="68"/>
      <c r="K6" s="79" t="s">
        <v>628</v>
      </c>
      <c r="L6" s="6">
        <f t="shared" si="0"/>
        <v>1</v>
      </c>
      <c r="M6" s="6" t="b">
        <f>3=SUM(OR(AG6,AH6),OR(AT6,AU6,AV6,AZ6,BB6,BC6),N6)</f>
        <v>1</v>
      </c>
      <c r="N6" s="6">
        <f>$N$2</f>
        <v>1</v>
      </c>
      <c r="O6" s="7"/>
      <c r="P6" s="7"/>
      <c r="Q6" s="7"/>
      <c r="R6" s="7"/>
      <c r="S6" s="7"/>
      <c r="T6" s="7"/>
      <c r="U6" s="7"/>
      <c r="V6" s="7"/>
      <c r="W6" s="7"/>
      <c r="X6" s="7"/>
      <c r="Y6" s="7"/>
      <c r="Z6" s="7"/>
      <c r="AA6" s="7"/>
      <c r="AB6" s="7"/>
      <c r="AC6" s="7"/>
      <c r="AD6" s="7"/>
      <c r="AE6" s="7"/>
      <c r="AF6" s="7"/>
      <c r="AG6" s="7">
        <f>$AG$2</f>
        <v>1</v>
      </c>
      <c r="AH6" s="7">
        <f>$AH$2</f>
        <v>1</v>
      </c>
      <c r="AI6" s="7"/>
      <c r="AJ6" s="7"/>
      <c r="AK6" s="7"/>
      <c r="AL6" s="7"/>
      <c r="AM6" s="6"/>
      <c r="AN6" s="7"/>
      <c r="AO6" s="7"/>
      <c r="AP6" s="7"/>
      <c r="AQ6" s="7"/>
      <c r="AR6" s="7"/>
      <c r="AS6" s="7"/>
      <c r="AT6" s="7">
        <f>$AT$2</f>
        <v>1</v>
      </c>
      <c r="AU6" s="7">
        <f>$AU$2</f>
        <v>1</v>
      </c>
      <c r="AV6" s="7">
        <f>$AV$2</f>
        <v>1</v>
      </c>
      <c r="AW6" s="7"/>
      <c r="AX6" s="7"/>
      <c r="AY6" s="7"/>
      <c r="AZ6" s="7">
        <f>$AZ$2</f>
        <v>1</v>
      </c>
      <c r="BA6" s="7"/>
      <c r="BB6" s="7">
        <f>$BB$2</f>
        <v>1</v>
      </c>
      <c r="BC6" s="7">
        <f>$BC$2</f>
        <v>1</v>
      </c>
      <c r="BD6" s="7"/>
      <c r="BE6" s="7"/>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14"/>
      <c r="EN6" s="177" t="s">
        <v>629</v>
      </c>
    </row>
    <row r="7" spans="1:144" ht="102" x14ac:dyDescent="0.4">
      <c r="A7" s="186">
        <f>IF(M7,COUNTIF($M$4:M7,TRUE),"X")</f>
        <v>4</v>
      </c>
      <c r="B7" s="7" t="s">
        <v>630</v>
      </c>
      <c r="C7" s="127" t="s">
        <v>619</v>
      </c>
      <c r="D7" s="127" t="s">
        <v>620</v>
      </c>
      <c r="E7" s="127" t="s">
        <v>631</v>
      </c>
      <c r="F7" s="126"/>
      <c r="G7" s="126"/>
      <c r="H7" s="127"/>
      <c r="I7" s="190" t="s">
        <v>623</v>
      </c>
      <c r="J7" s="68"/>
      <c r="K7" s="79" t="s">
        <v>632</v>
      </c>
      <c r="L7" s="6">
        <f t="shared" si="0"/>
        <v>1</v>
      </c>
      <c r="M7" s="6" t="b">
        <f>2=SUM(OR(AU7,AV7,AX7,AY7,BA7,BB7,BC7),N7)</f>
        <v>1</v>
      </c>
      <c r="N7" s="6">
        <f>$N$2</f>
        <v>1</v>
      </c>
      <c r="O7" s="7"/>
      <c r="P7" s="7"/>
      <c r="Q7" s="7"/>
      <c r="R7" s="7"/>
      <c r="S7" s="7"/>
      <c r="T7" s="7"/>
      <c r="U7" s="7"/>
      <c r="V7" s="7"/>
      <c r="W7" s="7"/>
      <c r="X7" s="7"/>
      <c r="Y7" s="7"/>
      <c r="Z7" s="7"/>
      <c r="AA7" s="7"/>
      <c r="AB7" s="7"/>
      <c r="AC7" s="7"/>
      <c r="AD7" s="7"/>
      <c r="AE7" s="7"/>
      <c r="AF7" s="7"/>
      <c r="AG7" s="7"/>
      <c r="AH7" s="7"/>
      <c r="AI7" s="7"/>
      <c r="AJ7" s="7"/>
      <c r="AK7" s="7"/>
      <c r="AL7" s="7"/>
      <c r="AM7" s="6"/>
      <c r="AN7" s="7"/>
      <c r="AO7" s="7"/>
      <c r="AP7" s="7"/>
      <c r="AQ7" s="7"/>
      <c r="AR7" s="7"/>
      <c r="AS7" s="7"/>
      <c r="AT7" s="7"/>
      <c r="AU7" s="7">
        <f>$AU$2</f>
        <v>1</v>
      </c>
      <c r="AV7" s="7">
        <f>$AV$2</f>
        <v>1</v>
      </c>
      <c r="AW7" s="7"/>
      <c r="AX7" s="7">
        <f>$AX$2</f>
        <v>1</v>
      </c>
      <c r="AY7" s="7">
        <f>$AY$2</f>
        <v>1</v>
      </c>
      <c r="AZ7" s="7"/>
      <c r="BA7" s="7">
        <f>$BA$2</f>
        <v>1</v>
      </c>
      <c r="BB7" s="7">
        <f>$BB$2</f>
        <v>1</v>
      </c>
      <c r="BC7" s="7">
        <f>$BC$2</f>
        <v>1</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16"/>
      <c r="EN7" s="177" t="s">
        <v>633</v>
      </c>
    </row>
    <row r="8" spans="1:144" ht="87.45" x14ac:dyDescent="0.4">
      <c r="A8" s="186">
        <f>IF(M8,COUNTIF($M$4:M8,TRUE),"X")</f>
        <v>5</v>
      </c>
      <c r="B8" s="7" t="s">
        <v>634</v>
      </c>
      <c r="C8" s="127" t="s">
        <v>619</v>
      </c>
      <c r="D8" s="127" t="s">
        <v>620</v>
      </c>
      <c r="E8" s="127" t="s">
        <v>1144</v>
      </c>
      <c r="F8" s="126"/>
      <c r="G8" s="126"/>
      <c r="H8" s="127"/>
      <c r="I8" s="190" t="s">
        <v>623</v>
      </c>
      <c r="J8" s="68"/>
      <c r="K8" s="79" t="s">
        <v>635</v>
      </c>
      <c r="L8" s="6">
        <f t="shared" si="0"/>
        <v>1</v>
      </c>
      <c r="M8" s="6" t="b">
        <f>2=SUM(DF8,OR(AG8:AL8))</f>
        <v>1</v>
      </c>
      <c r="N8" s="6"/>
      <c r="O8" s="7"/>
      <c r="P8" s="7"/>
      <c r="Q8" s="7"/>
      <c r="R8" s="7"/>
      <c r="S8" s="7"/>
      <c r="T8" s="7"/>
      <c r="U8" s="7"/>
      <c r="V8" s="7"/>
      <c r="W8" s="7"/>
      <c r="X8" s="7"/>
      <c r="Y8" s="7"/>
      <c r="Z8" s="7"/>
      <c r="AA8" s="7"/>
      <c r="AB8" s="7"/>
      <c r="AC8" s="7"/>
      <c r="AD8" s="7"/>
      <c r="AE8" s="7"/>
      <c r="AF8" s="7"/>
      <c r="AG8" s="7">
        <f>$AG$2</f>
        <v>1</v>
      </c>
      <c r="AH8" s="7">
        <f>$AH$2</f>
        <v>1</v>
      </c>
      <c r="AI8" s="7">
        <f>$AI$2</f>
        <v>1</v>
      </c>
      <c r="AJ8" s="7">
        <f>$AJ$2</f>
        <v>1</v>
      </c>
      <c r="AK8" s="7">
        <f>$AK$2</f>
        <v>1</v>
      </c>
      <c r="AL8" s="7">
        <f>$AL$2</f>
        <v>1</v>
      </c>
      <c r="AM8" s="6"/>
      <c r="AN8" s="7"/>
      <c r="AO8" s="7"/>
      <c r="AP8" s="7"/>
      <c r="AQ8" s="7"/>
      <c r="AR8" s="7"/>
      <c r="AS8" s="7"/>
      <c r="AT8" s="10"/>
      <c r="AU8" s="7"/>
      <c r="AV8" s="7"/>
      <c r="AW8" s="7"/>
      <c r="AX8" s="7"/>
      <c r="AY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f>$DF$2</f>
        <v>1</v>
      </c>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16"/>
    </row>
    <row r="9" spans="1:144" ht="102" x14ac:dyDescent="0.4">
      <c r="A9" s="186">
        <f>IF(M9,COUNTIF($M$4:M9,TRUE),"X")</f>
        <v>6</v>
      </c>
      <c r="B9" s="7" t="s">
        <v>636</v>
      </c>
      <c r="C9" s="127" t="s">
        <v>619</v>
      </c>
      <c r="D9" s="127" t="s">
        <v>620</v>
      </c>
      <c r="E9" s="127" t="s">
        <v>1145</v>
      </c>
      <c r="F9" s="126"/>
      <c r="G9" s="126"/>
      <c r="H9" s="127"/>
      <c r="I9" s="190" t="s">
        <v>623</v>
      </c>
      <c r="J9" s="68"/>
      <c r="K9" s="79" t="s">
        <v>637</v>
      </c>
      <c r="L9" s="6">
        <f t="shared" si="0"/>
        <v>1</v>
      </c>
      <c r="M9" s="6" t="b">
        <f>4=SUM(OR(AN9,AO9,AP9),OR(AT9,AU9,AV9,AZ9,BB9,BC9),BW9,AF9)</f>
        <v>1</v>
      </c>
      <c r="N9" s="6"/>
      <c r="O9" s="7"/>
      <c r="P9" s="7"/>
      <c r="Q9" s="7"/>
      <c r="R9" s="7"/>
      <c r="S9" s="7"/>
      <c r="T9" s="7"/>
      <c r="U9" s="7"/>
      <c r="V9" s="7"/>
      <c r="W9" s="7"/>
      <c r="X9" s="7"/>
      <c r="Y9" s="7"/>
      <c r="Z9" s="7"/>
      <c r="AA9" s="7"/>
      <c r="AB9" s="7"/>
      <c r="AC9" s="7"/>
      <c r="AD9" s="7"/>
      <c r="AE9" s="7"/>
      <c r="AF9" s="7">
        <f>$AF$2</f>
        <v>1</v>
      </c>
      <c r="AG9" s="7"/>
      <c r="AH9" s="7"/>
      <c r="AI9" s="7"/>
      <c r="AJ9" s="7"/>
      <c r="AK9" s="7"/>
      <c r="AL9" s="7"/>
      <c r="AM9" s="6"/>
      <c r="AN9" s="7">
        <f>$AN$2</f>
        <v>1</v>
      </c>
      <c r="AO9" s="7">
        <f>$AO$2</f>
        <v>1</v>
      </c>
      <c r="AP9" s="7">
        <f>$AP$2</f>
        <v>1</v>
      </c>
      <c r="AQ9" s="7"/>
      <c r="AR9" s="7"/>
      <c r="AS9" s="7"/>
      <c r="AT9" s="7">
        <f>$AT$2</f>
        <v>1</v>
      </c>
      <c r="AU9" s="7">
        <f>$AU$2</f>
        <v>1</v>
      </c>
      <c r="AV9" s="7">
        <f>$AV$2</f>
        <v>1</v>
      </c>
      <c r="AW9" s="7"/>
      <c r="AX9" s="7"/>
      <c r="AY9" s="7"/>
      <c r="AZ9" s="7">
        <f>$AZ$2</f>
        <v>1</v>
      </c>
      <c r="BA9" s="7"/>
      <c r="BB9" s="7">
        <f>$BB$2</f>
        <v>1</v>
      </c>
      <c r="BC9" s="7">
        <f>$BC$2</f>
        <v>1</v>
      </c>
      <c r="BD9" s="7"/>
      <c r="BE9" s="7"/>
      <c r="BF9" s="7"/>
      <c r="BG9" s="7"/>
      <c r="BH9" s="7"/>
      <c r="BI9" s="7"/>
      <c r="BJ9" s="7"/>
      <c r="BK9" s="7"/>
      <c r="BL9" s="7"/>
      <c r="BM9" s="7"/>
      <c r="BN9" s="7"/>
      <c r="BO9" s="7"/>
      <c r="BP9" s="7"/>
      <c r="BQ9" s="7"/>
      <c r="BR9" s="7"/>
      <c r="BS9" s="7"/>
      <c r="BT9" s="7"/>
      <c r="BU9" s="7"/>
      <c r="BV9" s="7"/>
      <c r="BW9" s="7">
        <f>$BW$2</f>
        <v>1</v>
      </c>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16"/>
    </row>
    <row r="10" spans="1:144" ht="72.900000000000006" x14ac:dyDescent="0.4">
      <c r="A10" s="186">
        <f>IF(M10,COUNTIF($M$4:M10,TRUE),"X")</f>
        <v>7</v>
      </c>
      <c r="B10" s="7" t="s">
        <v>638</v>
      </c>
      <c r="C10" s="127" t="s">
        <v>639</v>
      </c>
      <c r="D10" s="127" t="s">
        <v>620</v>
      </c>
      <c r="E10" s="127" t="s">
        <v>640</v>
      </c>
      <c r="F10" s="126"/>
      <c r="G10" s="126"/>
      <c r="H10" s="127"/>
      <c r="I10" s="190" t="s">
        <v>623</v>
      </c>
      <c r="J10" s="68"/>
      <c r="K10" s="79" t="s">
        <v>641</v>
      </c>
      <c r="L10" s="6">
        <f t="shared" si="0"/>
        <v>1</v>
      </c>
      <c r="M10" s="6" t="b">
        <f>2=SUM(OR(AG10:AL10),OR(2=SUM(AP10,OR(AV10,AY10,BA10,BC10,DD10)),3=SUM(AO10,BG10,OR(DD10,AU10,AX10,BA10,BB10))))</f>
        <v>1</v>
      </c>
      <c r="N10" s="6"/>
      <c r="O10" s="7"/>
      <c r="P10" s="7"/>
      <c r="Q10" s="7"/>
      <c r="R10" s="7"/>
      <c r="S10" s="7"/>
      <c r="T10" s="7"/>
      <c r="U10" s="7"/>
      <c r="V10" s="7"/>
      <c r="W10" s="7"/>
      <c r="X10" s="7"/>
      <c r="Y10" s="7"/>
      <c r="Z10" s="7"/>
      <c r="AA10" s="7"/>
      <c r="AB10" s="7"/>
      <c r="AC10" s="7"/>
      <c r="AD10" s="7"/>
      <c r="AE10" s="7"/>
      <c r="AF10" s="7"/>
      <c r="AG10" s="7">
        <f t="shared" ref="AG10:AG18" si="1">$AG$2</f>
        <v>1</v>
      </c>
      <c r="AH10" s="7">
        <f t="shared" ref="AH10:AH18" si="2">$AH$2</f>
        <v>1</v>
      </c>
      <c r="AI10" s="7">
        <f>$AI$2</f>
        <v>1</v>
      </c>
      <c r="AJ10" s="7">
        <f>$AJ$2</f>
        <v>1</v>
      </c>
      <c r="AK10" s="7">
        <f>$AK$2</f>
        <v>1</v>
      </c>
      <c r="AL10" s="7">
        <f>$AL$2</f>
        <v>1</v>
      </c>
      <c r="AM10" s="6"/>
      <c r="AN10" s="7"/>
      <c r="AO10" s="7">
        <f>$AO$2</f>
        <v>1</v>
      </c>
      <c r="AP10" s="7">
        <f>$AP$2</f>
        <v>1</v>
      </c>
      <c r="AQ10" s="7"/>
      <c r="AR10" s="7"/>
      <c r="AS10" s="7"/>
      <c r="AT10" s="7"/>
      <c r="AU10" s="7">
        <f>$AU$2</f>
        <v>1</v>
      </c>
      <c r="AV10" s="7">
        <f>$AV$2</f>
        <v>1</v>
      </c>
      <c r="AW10" s="7"/>
      <c r="AX10" s="7">
        <f>$AX$2</f>
        <v>1</v>
      </c>
      <c r="AY10" s="7">
        <f>$AY$2</f>
        <v>1</v>
      </c>
      <c r="AZ10" s="7"/>
      <c r="BA10" s="7">
        <f>$BA$2</f>
        <v>1</v>
      </c>
      <c r="BB10" s="7">
        <f>$BB$2</f>
        <v>1</v>
      </c>
      <c r="BC10" s="7">
        <f>$BC$2</f>
        <v>1</v>
      </c>
      <c r="BD10" s="7"/>
      <c r="BE10" s="7"/>
      <c r="BF10" s="7"/>
      <c r="BG10" s="7">
        <f>$BG$2</f>
        <v>1</v>
      </c>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f>$DD$2</f>
        <v>1</v>
      </c>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16"/>
    </row>
    <row r="11" spans="1:144" s="215" customFormat="1" ht="102" x14ac:dyDescent="0.4">
      <c r="A11" s="214">
        <f>IF(M11,COUNTIF($M$4:M11,TRUE),"X")</f>
        <v>8</v>
      </c>
      <c r="B11" s="71" t="s">
        <v>642</v>
      </c>
      <c r="C11" s="51" t="s">
        <v>639</v>
      </c>
      <c r="D11" s="51" t="s">
        <v>620</v>
      </c>
      <c r="E11" s="51" t="s">
        <v>1146</v>
      </c>
      <c r="F11" s="126"/>
      <c r="G11" s="126"/>
      <c r="H11" s="51"/>
      <c r="I11" s="190" t="s">
        <v>623</v>
      </c>
      <c r="J11" s="182"/>
      <c r="K11" s="80" t="s">
        <v>643</v>
      </c>
      <c r="L11" s="70">
        <f t="shared" si="0"/>
        <v>1</v>
      </c>
      <c r="M11" s="70" t="b">
        <f>4=SUM(OR(AG11:AL11),OR(AO11:AP11),OR(AX11:AY11),BW11)</f>
        <v>1</v>
      </c>
      <c r="N11" s="70"/>
      <c r="O11" s="71"/>
      <c r="P11" s="71"/>
      <c r="Q11" s="71"/>
      <c r="R11" s="71"/>
      <c r="S11" s="71"/>
      <c r="T11" s="71"/>
      <c r="U11" s="71"/>
      <c r="V11" s="71"/>
      <c r="W11" s="71"/>
      <c r="X11" s="71"/>
      <c r="Y11" s="71"/>
      <c r="Z11" s="71"/>
      <c r="AA11" s="71"/>
      <c r="AB11" s="71"/>
      <c r="AC11" s="71"/>
      <c r="AD11" s="71"/>
      <c r="AE11" s="71"/>
      <c r="AF11" s="71"/>
      <c r="AG11" s="7">
        <f t="shared" si="1"/>
        <v>1</v>
      </c>
      <c r="AH11" s="7">
        <f t="shared" si="2"/>
        <v>1</v>
      </c>
      <c r="AI11" s="7">
        <f>$AI$2</f>
        <v>1</v>
      </c>
      <c r="AJ11" s="7">
        <f>$AJ$2</f>
        <v>1</v>
      </c>
      <c r="AK11" s="7">
        <f>$AK$2</f>
        <v>1</v>
      </c>
      <c r="AL11" s="7">
        <f>$AL$2</f>
        <v>1</v>
      </c>
      <c r="AM11" s="70"/>
      <c r="AN11" s="7"/>
      <c r="AO11" s="7">
        <f>$AO$2</f>
        <v>1</v>
      </c>
      <c r="AP11" s="7">
        <f>$AP$2</f>
        <v>1</v>
      </c>
      <c r="AQ11" s="7"/>
      <c r="AR11" s="71"/>
      <c r="AS11" s="71"/>
      <c r="AT11" s="71"/>
      <c r="AU11" s="71"/>
      <c r="AV11" s="71"/>
      <c r="AW11" s="71"/>
      <c r="AX11" s="7">
        <f>$AX$2</f>
        <v>1</v>
      </c>
      <c r="AY11" s="7">
        <f>$AY$2</f>
        <v>1</v>
      </c>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
        <f>$BW$2</f>
        <v>1</v>
      </c>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202"/>
    </row>
    <row r="12" spans="1:144" ht="102" x14ac:dyDescent="0.4">
      <c r="A12" s="186">
        <f>IF(M12,COUNTIF($M$4:M12,TRUE),"X")</f>
        <v>9</v>
      </c>
      <c r="B12" s="7" t="s">
        <v>644</v>
      </c>
      <c r="C12" s="127" t="s">
        <v>639</v>
      </c>
      <c r="D12" s="127" t="s">
        <v>620</v>
      </c>
      <c r="E12" s="127" t="s">
        <v>1147</v>
      </c>
      <c r="F12" s="126"/>
      <c r="G12" s="126"/>
      <c r="H12" s="127"/>
      <c r="I12" s="190" t="s">
        <v>623</v>
      </c>
      <c r="J12" s="68"/>
      <c r="K12" s="79" t="s">
        <v>645</v>
      </c>
      <c r="L12" s="6">
        <f t="shared" si="0"/>
        <v>1</v>
      </c>
      <c r="M12" s="6" t="b">
        <f>2=SUM(OR(AG12:AL12),AM12)</f>
        <v>1</v>
      </c>
      <c r="N12" s="6"/>
      <c r="O12" s="7"/>
      <c r="P12" s="7"/>
      <c r="Q12" s="7"/>
      <c r="R12" s="7"/>
      <c r="S12" s="7"/>
      <c r="T12" s="7"/>
      <c r="U12" s="7"/>
      <c r="V12" s="7"/>
      <c r="W12" s="7"/>
      <c r="X12" s="7"/>
      <c r="Y12" s="7"/>
      <c r="Z12" s="7"/>
      <c r="AA12" s="7"/>
      <c r="AB12" s="7"/>
      <c r="AC12" s="7"/>
      <c r="AD12" s="7"/>
      <c r="AE12" s="7"/>
      <c r="AF12" s="7"/>
      <c r="AG12" s="7">
        <f t="shared" si="1"/>
        <v>1</v>
      </c>
      <c r="AH12" s="7">
        <f t="shared" si="2"/>
        <v>1</v>
      </c>
      <c r="AI12" s="7">
        <f>$AI$2</f>
        <v>1</v>
      </c>
      <c r="AJ12" s="7">
        <f>$AJ$2</f>
        <v>1</v>
      </c>
      <c r="AK12" s="7">
        <f>$AK$2</f>
        <v>1</v>
      </c>
      <c r="AL12" s="7">
        <f>$AL$2</f>
        <v>1</v>
      </c>
      <c r="AM12" s="6">
        <f>$AM$2</f>
        <v>1</v>
      </c>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16"/>
    </row>
    <row r="13" spans="1:144" ht="102" x14ac:dyDescent="0.4">
      <c r="A13" s="186">
        <f>IF(M13,COUNTIF($M$4:M13,TRUE),"X")</f>
        <v>10</v>
      </c>
      <c r="B13" s="7" t="s">
        <v>646</v>
      </c>
      <c r="C13" s="127" t="s">
        <v>619</v>
      </c>
      <c r="D13" s="127" t="s">
        <v>647</v>
      </c>
      <c r="E13" s="127" t="s">
        <v>648</v>
      </c>
      <c r="F13" s="126"/>
      <c r="G13" s="126"/>
      <c r="H13" s="127"/>
      <c r="I13" s="190" t="s">
        <v>623</v>
      </c>
      <c r="J13" s="68"/>
      <c r="K13" s="80" t="s">
        <v>649</v>
      </c>
      <c r="L13" s="6">
        <f t="shared" si="0"/>
        <v>1</v>
      </c>
      <c r="M13" s="70" t="b">
        <f>3=SUM(AP13,OR(AR13,AS13), OR(AG13:AL13))</f>
        <v>1</v>
      </c>
      <c r="N13" s="6"/>
      <c r="O13" s="7"/>
      <c r="P13" s="7"/>
      <c r="Q13" s="7"/>
      <c r="R13" s="7"/>
      <c r="S13" s="7"/>
      <c r="T13" s="7"/>
      <c r="U13" s="7"/>
      <c r="V13" s="7"/>
      <c r="W13" s="7"/>
      <c r="X13" s="7"/>
      <c r="Y13" s="7"/>
      <c r="Z13" s="7"/>
      <c r="AA13" s="7"/>
      <c r="AB13" s="7"/>
      <c r="AC13" s="7"/>
      <c r="AD13" s="7"/>
      <c r="AE13" s="7"/>
      <c r="AF13" s="7"/>
      <c r="AG13" s="7">
        <f t="shared" si="1"/>
        <v>1</v>
      </c>
      <c r="AH13" s="7">
        <f t="shared" si="2"/>
        <v>1</v>
      </c>
      <c r="AI13" s="7">
        <f>$AI$2</f>
        <v>1</v>
      </c>
      <c r="AJ13" s="7">
        <f>$AJ$2</f>
        <v>1</v>
      </c>
      <c r="AK13" s="7">
        <f>$AK$2</f>
        <v>1</v>
      </c>
      <c r="AL13" s="7">
        <f>$AL$2</f>
        <v>1</v>
      </c>
      <c r="AM13" s="6"/>
      <c r="AN13" s="7"/>
      <c r="AO13" s="7"/>
      <c r="AP13" s="7">
        <f>$AP$2</f>
        <v>1</v>
      </c>
      <c r="AQ13" s="7"/>
      <c r="AR13" s="7">
        <f>$AR$2</f>
        <v>1</v>
      </c>
      <c r="AS13" s="7">
        <f>$AS$2</f>
        <v>1</v>
      </c>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16"/>
    </row>
    <row r="14" spans="1:144" ht="218.6" x14ac:dyDescent="0.4">
      <c r="A14" s="186">
        <f>IF(M14,COUNTIF($M$4:M14,TRUE),"X")</f>
        <v>11</v>
      </c>
      <c r="B14" s="7" t="s">
        <v>650</v>
      </c>
      <c r="C14" s="127" t="s">
        <v>619</v>
      </c>
      <c r="D14" s="127" t="s">
        <v>647</v>
      </c>
      <c r="E14" s="127" t="s">
        <v>1233</v>
      </c>
      <c r="F14" s="126"/>
      <c r="G14" s="126"/>
      <c r="H14" s="127"/>
      <c r="I14" s="190" t="s">
        <v>623</v>
      </c>
      <c r="J14" s="68"/>
      <c r="K14" s="80" t="s">
        <v>651</v>
      </c>
      <c r="L14" s="6">
        <f t="shared" si="0"/>
        <v>1</v>
      </c>
      <c r="M14" s="6" t="b">
        <f>3=SUM(OR(AG14:AL14),OR(AU14,AV14,AX14,AY14,BA14,BB14,BC14),CT14)</f>
        <v>1</v>
      </c>
      <c r="N14" s="6"/>
      <c r="O14" s="7"/>
      <c r="P14" s="7"/>
      <c r="Q14" s="7"/>
      <c r="R14" s="7"/>
      <c r="S14" s="7"/>
      <c r="T14" s="7"/>
      <c r="U14" s="7"/>
      <c r="V14" s="7"/>
      <c r="W14" s="7"/>
      <c r="X14" s="7"/>
      <c r="Y14" s="7"/>
      <c r="Z14" s="7"/>
      <c r="AA14" s="7"/>
      <c r="AB14" s="7"/>
      <c r="AC14" s="7"/>
      <c r="AD14" s="7"/>
      <c r="AE14" s="7"/>
      <c r="AF14" s="7"/>
      <c r="AG14" s="7">
        <f t="shared" si="1"/>
        <v>1</v>
      </c>
      <c r="AH14" s="7">
        <f t="shared" si="2"/>
        <v>1</v>
      </c>
      <c r="AI14" s="7">
        <f>$AI$2</f>
        <v>1</v>
      </c>
      <c r="AJ14" s="7">
        <f>$AJ$2</f>
        <v>1</v>
      </c>
      <c r="AK14" s="7">
        <f>$AK$2</f>
        <v>1</v>
      </c>
      <c r="AL14" s="7">
        <f>$AL$2</f>
        <v>1</v>
      </c>
      <c r="AM14" s="6"/>
      <c r="AN14" s="7"/>
      <c r="AO14" s="7"/>
      <c r="AP14" s="7"/>
      <c r="AQ14" s="7"/>
      <c r="AR14" s="7"/>
      <c r="AS14" s="7"/>
      <c r="AT14" s="7"/>
      <c r="AU14" s="7">
        <f>$AU$2</f>
        <v>1</v>
      </c>
      <c r="AV14" s="7">
        <f>$AV$2</f>
        <v>1</v>
      </c>
      <c r="AW14" s="7"/>
      <c r="AX14" s="7">
        <f>$AX$2</f>
        <v>1</v>
      </c>
      <c r="AY14" s="7">
        <f>$AY$2</f>
        <v>1</v>
      </c>
      <c r="AZ14" s="7"/>
      <c r="BA14" s="7">
        <f>$BA$2</f>
        <v>1</v>
      </c>
      <c r="BB14" s="7">
        <f>$BB$2</f>
        <v>1</v>
      </c>
      <c r="BC14" s="7">
        <f>$BC$2</f>
        <v>1</v>
      </c>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f>$CT$2</f>
        <v>1</v>
      </c>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16"/>
    </row>
    <row r="15" spans="1:144" ht="29.15" x14ac:dyDescent="0.4">
      <c r="A15" s="186">
        <f>IF(M15,COUNTIF($M$4:M15,TRUE),"X")</f>
        <v>12</v>
      </c>
      <c r="B15" s="7" t="s">
        <v>652</v>
      </c>
      <c r="C15" s="127" t="s">
        <v>619</v>
      </c>
      <c r="D15" s="127" t="s">
        <v>653</v>
      </c>
      <c r="E15" s="127" t="s">
        <v>654</v>
      </c>
      <c r="F15" s="126"/>
      <c r="G15" s="126"/>
      <c r="H15" s="127"/>
      <c r="I15" s="190" t="s">
        <v>623</v>
      </c>
      <c r="J15" s="68"/>
      <c r="K15" s="79" t="s">
        <v>655</v>
      </c>
      <c r="L15" s="6">
        <f t="shared" si="0"/>
        <v>1</v>
      </c>
      <c r="M15" s="6" t="b">
        <f>3=SUM(OR(AG15,AH15),OR(BB15,BC15),N15)</f>
        <v>1</v>
      </c>
      <c r="N15" s="6">
        <f>$N$2</f>
        <v>1</v>
      </c>
      <c r="O15" s="7"/>
      <c r="P15" s="7"/>
      <c r="Q15" s="7"/>
      <c r="R15" s="7"/>
      <c r="S15" s="7"/>
      <c r="T15" s="7"/>
      <c r="U15" s="7"/>
      <c r="V15" s="7"/>
      <c r="W15" s="7"/>
      <c r="X15" s="7"/>
      <c r="Y15" s="7"/>
      <c r="Z15" s="7"/>
      <c r="AA15" s="7"/>
      <c r="AB15" s="7"/>
      <c r="AC15" s="7"/>
      <c r="AD15" s="7"/>
      <c r="AE15" s="7"/>
      <c r="AF15" s="7"/>
      <c r="AG15" s="7">
        <f t="shared" si="1"/>
        <v>1</v>
      </c>
      <c r="AH15" s="7">
        <f t="shared" si="2"/>
        <v>1</v>
      </c>
      <c r="AI15" s="7"/>
      <c r="AJ15" s="7"/>
      <c r="AK15" s="7"/>
      <c r="AL15" s="7"/>
      <c r="AM15" s="6"/>
      <c r="AN15" s="7"/>
      <c r="AO15" s="7"/>
      <c r="AP15" s="7"/>
      <c r="AQ15" s="7"/>
      <c r="AR15" s="7"/>
      <c r="AS15" s="7"/>
      <c r="AT15" s="7"/>
      <c r="AU15" s="7"/>
      <c r="AV15" s="7"/>
      <c r="AW15" s="7"/>
      <c r="AX15" s="7"/>
      <c r="AY15" s="7"/>
      <c r="AZ15" s="7"/>
      <c r="BA15" s="7"/>
      <c r="BB15" s="7">
        <f>$BB$2</f>
        <v>1</v>
      </c>
      <c r="BC15" s="7">
        <f>$BC$2</f>
        <v>1</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16"/>
    </row>
    <row r="16" spans="1:144" ht="58.3" x14ac:dyDescent="0.4">
      <c r="A16" s="186">
        <f>IF(M16,COUNTIF($M$4:M16,TRUE),"X")</f>
        <v>13</v>
      </c>
      <c r="B16" s="7" t="s">
        <v>656</v>
      </c>
      <c r="C16" s="127" t="s">
        <v>619</v>
      </c>
      <c r="D16" s="127" t="s">
        <v>657</v>
      </c>
      <c r="E16" s="127" t="s">
        <v>1148</v>
      </c>
      <c r="F16" s="126"/>
      <c r="G16" s="126"/>
      <c r="H16" s="127"/>
      <c r="I16" s="190" t="s">
        <v>623</v>
      </c>
      <c r="J16" s="68"/>
      <c r="K16" s="79" t="s">
        <v>658</v>
      </c>
      <c r="L16" s="6">
        <f t="shared" si="0"/>
        <v>1</v>
      </c>
      <c r="M16" s="6" t="b">
        <f>3=SUM(OR(AG16:AL16),OR(AT16,AX16,AY16,AZ16),N16)</f>
        <v>1</v>
      </c>
      <c r="N16" s="6">
        <f>$N$2</f>
        <v>1</v>
      </c>
      <c r="O16" s="7"/>
      <c r="P16" s="7"/>
      <c r="Q16" s="7"/>
      <c r="R16" s="7"/>
      <c r="S16" s="7"/>
      <c r="T16" s="7"/>
      <c r="U16" s="7"/>
      <c r="V16" s="7"/>
      <c r="W16" s="7"/>
      <c r="X16" s="7"/>
      <c r="Y16" s="7"/>
      <c r="Z16" s="7"/>
      <c r="AA16" s="7"/>
      <c r="AB16" s="7"/>
      <c r="AC16" s="7"/>
      <c r="AD16" s="7"/>
      <c r="AE16" s="7"/>
      <c r="AF16" s="7"/>
      <c r="AG16" s="7">
        <f t="shared" si="1"/>
        <v>1</v>
      </c>
      <c r="AH16" s="7">
        <f t="shared" si="2"/>
        <v>1</v>
      </c>
      <c r="AI16" s="7">
        <f>$AI$2</f>
        <v>1</v>
      </c>
      <c r="AJ16" s="7">
        <f>$AJ$2</f>
        <v>1</v>
      </c>
      <c r="AK16" s="7">
        <f>$AK$2</f>
        <v>1</v>
      </c>
      <c r="AL16" s="7">
        <f>$AL$2</f>
        <v>1</v>
      </c>
      <c r="AM16" s="6"/>
      <c r="AN16" s="7"/>
      <c r="AO16" s="7"/>
      <c r="AP16" s="7"/>
      <c r="AQ16" s="7"/>
      <c r="AR16" s="7"/>
      <c r="AS16" s="7"/>
      <c r="AT16" s="7">
        <f>$AT$2</f>
        <v>1</v>
      </c>
      <c r="AU16" s="7"/>
      <c r="AV16" s="7"/>
      <c r="AW16" s="7"/>
      <c r="AX16" s="7">
        <f>$AX$2</f>
        <v>1</v>
      </c>
      <c r="AY16" s="7">
        <f>$AY$2</f>
        <v>1</v>
      </c>
      <c r="AZ16" s="7">
        <f>$AZ$2</f>
        <v>1</v>
      </c>
      <c r="BA16" s="7"/>
      <c r="BB16" s="7"/>
      <c r="BC16" s="7"/>
      <c r="BD16" s="7"/>
      <c r="BE16" s="7"/>
      <c r="BF16" s="7"/>
      <c r="BG16" s="7"/>
      <c r="BH16" s="7"/>
      <c r="BI16" s="7"/>
      <c r="BJ16" s="7"/>
      <c r="BK16" s="7"/>
      <c r="BL16" s="7"/>
      <c r="BM16" s="7"/>
      <c r="BN16" s="6"/>
      <c r="BO16" s="6"/>
      <c r="BP16" s="6"/>
      <c r="BQ16" s="7"/>
      <c r="BR16" s="7"/>
      <c r="BS16" s="7"/>
      <c r="BT16" s="7"/>
      <c r="BU16" s="7"/>
      <c r="BV16" s="6"/>
      <c r="BW16" s="7"/>
      <c r="BX16" s="7"/>
      <c r="BY16" s="7"/>
      <c r="BZ16" s="6"/>
      <c r="CA16" s="7"/>
      <c r="CB16" s="7"/>
      <c r="CC16" s="7"/>
      <c r="CD16" s="7"/>
      <c r="CE16" s="6"/>
      <c r="CF16" s="6"/>
      <c r="CG16" s="7"/>
      <c r="CH16" s="7"/>
      <c r="CI16" s="7"/>
      <c r="CJ16" s="7"/>
      <c r="CK16" s="7"/>
      <c r="CL16" s="7"/>
      <c r="CM16" s="7"/>
      <c r="CN16" s="7"/>
      <c r="CO16" s="7"/>
      <c r="CP16" s="7"/>
      <c r="CQ16" s="7"/>
      <c r="CR16" s="7"/>
      <c r="CS16" s="7"/>
      <c r="CT16" s="7"/>
      <c r="CU16" s="7"/>
      <c r="CV16" s="7"/>
      <c r="CW16" s="7"/>
      <c r="CX16" s="7"/>
      <c r="CY16" s="7"/>
      <c r="CZ16" s="7"/>
      <c r="DA16" s="7"/>
      <c r="DB16" s="7"/>
      <c r="DC16" s="7"/>
      <c r="DD16" s="7"/>
      <c r="DE16" s="6"/>
      <c r="DF16" s="6"/>
      <c r="DG16" s="7"/>
      <c r="DH16" s="6"/>
      <c r="DI16" s="7"/>
      <c r="DJ16" s="6"/>
      <c r="DK16" s="6"/>
      <c r="DL16" s="7"/>
      <c r="DM16" s="7"/>
      <c r="DN16" s="6"/>
      <c r="DO16" s="6"/>
      <c r="DP16" s="6"/>
      <c r="DQ16" s="6"/>
      <c r="DR16" s="6"/>
      <c r="DS16" s="6"/>
      <c r="DT16" s="6"/>
      <c r="DU16" s="6"/>
      <c r="DV16" s="6"/>
      <c r="DW16" s="6"/>
      <c r="DX16" s="7"/>
      <c r="DY16" s="7"/>
      <c r="DZ16" s="7"/>
      <c r="EA16" s="7"/>
      <c r="EB16" s="7"/>
      <c r="EC16" s="7"/>
      <c r="ED16" s="7"/>
      <c r="EE16" s="7"/>
      <c r="EF16" s="7"/>
      <c r="EG16" s="7"/>
      <c r="EH16" s="7"/>
      <c r="EI16" s="7"/>
      <c r="EJ16" s="7"/>
      <c r="EK16" s="7"/>
      <c r="EL16" s="7"/>
      <c r="EM16" s="16"/>
    </row>
    <row r="17" spans="1:143" ht="87.45" x14ac:dyDescent="0.4">
      <c r="A17" s="186">
        <f>IF(M17,COUNTIF($M$4:M17,TRUE),"X")</f>
        <v>14</v>
      </c>
      <c r="B17" s="7" t="s">
        <v>659</v>
      </c>
      <c r="C17" s="127" t="s">
        <v>619</v>
      </c>
      <c r="D17" s="127" t="s">
        <v>660</v>
      </c>
      <c r="E17" s="127" t="s">
        <v>661</v>
      </c>
      <c r="F17" s="126"/>
      <c r="G17" s="126"/>
      <c r="H17" s="127"/>
      <c r="I17" s="190" t="s">
        <v>623</v>
      </c>
      <c r="J17" s="68"/>
      <c r="K17" s="79" t="s">
        <v>662</v>
      </c>
      <c r="L17" s="6">
        <f t="shared" si="0"/>
        <v>1</v>
      </c>
      <c r="M17" s="6" t="b">
        <f>4=SUM(OR(AG17:AL17),OR(AX17,AY17,BA17),AM17,CV17)</f>
        <v>1</v>
      </c>
      <c r="N17" s="6"/>
      <c r="O17" s="7"/>
      <c r="P17" s="7"/>
      <c r="Q17" s="7"/>
      <c r="R17" s="7"/>
      <c r="S17" s="7"/>
      <c r="T17" s="7"/>
      <c r="U17" s="7"/>
      <c r="V17" s="7"/>
      <c r="W17" s="7"/>
      <c r="X17" s="7"/>
      <c r="Y17" s="7"/>
      <c r="Z17" s="7"/>
      <c r="AA17" s="7"/>
      <c r="AB17" s="7"/>
      <c r="AC17" s="7"/>
      <c r="AD17" s="7"/>
      <c r="AE17" s="7"/>
      <c r="AF17" s="7"/>
      <c r="AG17" s="7">
        <f t="shared" si="1"/>
        <v>1</v>
      </c>
      <c r="AH17" s="7">
        <f t="shared" si="2"/>
        <v>1</v>
      </c>
      <c r="AI17" s="7">
        <f>$AI$2</f>
        <v>1</v>
      </c>
      <c r="AJ17" s="7">
        <f>$AJ$2</f>
        <v>1</v>
      </c>
      <c r="AK17" s="7">
        <f>$AK$2</f>
        <v>1</v>
      </c>
      <c r="AL17" s="7">
        <f>$AL$2</f>
        <v>1</v>
      </c>
      <c r="AM17" s="6">
        <f>AM$2</f>
        <v>1</v>
      </c>
      <c r="AN17" s="7"/>
      <c r="AO17" s="7"/>
      <c r="AP17" s="7"/>
      <c r="AQ17" s="7"/>
      <c r="AR17" s="7"/>
      <c r="AS17" s="7"/>
      <c r="AT17" s="7"/>
      <c r="AU17" s="7"/>
      <c r="AV17" s="7"/>
      <c r="AW17" s="7"/>
      <c r="AX17" s="7">
        <f>$AX$2</f>
        <v>1</v>
      </c>
      <c r="AY17" s="7">
        <f>$AY$2</f>
        <v>1</v>
      </c>
      <c r="AZ17" s="7"/>
      <c r="BA17" s="7">
        <f>$BA$2</f>
        <v>1</v>
      </c>
      <c r="BB17" s="7"/>
      <c r="BC17" s="7"/>
      <c r="BD17" s="7"/>
      <c r="BE17" s="7"/>
      <c r="BF17" s="7"/>
      <c r="BG17" s="7"/>
      <c r="BH17" s="7"/>
      <c r="BI17" s="7"/>
      <c r="BJ17" s="7"/>
      <c r="BK17" s="7"/>
      <c r="BL17" s="7"/>
      <c r="BM17" s="7"/>
      <c r="BN17" s="6"/>
      <c r="BO17" s="6"/>
      <c r="BP17" s="6"/>
      <c r="BQ17" s="7"/>
      <c r="BR17" s="7"/>
      <c r="BS17" s="7"/>
      <c r="BT17" s="7"/>
      <c r="BU17" s="7"/>
      <c r="BV17" s="6"/>
      <c r="BW17" s="7"/>
      <c r="BX17" s="7"/>
      <c r="BY17" s="7"/>
      <c r="BZ17" s="6"/>
      <c r="CA17" s="7"/>
      <c r="CB17" s="7"/>
      <c r="CC17" s="7"/>
      <c r="CD17" s="7"/>
      <c r="CE17" s="6"/>
      <c r="CF17" s="6"/>
      <c r="CG17" s="7"/>
      <c r="CH17" s="7"/>
      <c r="CI17" s="7"/>
      <c r="CJ17" s="7"/>
      <c r="CK17" s="7"/>
      <c r="CL17" s="7"/>
      <c r="CM17" s="7"/>
      <c r="CN17" s="7"/>
      <c r="CO17" s="7"/>
      <c r="CP17" s="7"/>
      <c r="CQ17" s="7"/>
      <c r="CR17" s="7"/>
      <c r="CS17" s="7"/>
      <c r="CT17" s="7"/>
      <c r="CU17" s="7"/>
      <c r="CV17" s="7">
        <f>$CV$2</f>
        <v>1</v>
      </c>
      <c r="CW17" s="7"/>
      <c r="CX17" s="7"/>
      <c r="CY17" s="7"/>
      <c r="CZ17" s="7"/>
      <c r="DA17" s="7"/>
      <c r="DB17" s="7"/>
      <c r="DC17" s="7"/>
      <c r="DD17" s="7"/>
      <c r="DE17" s="6"/>
      <c r="DF17" s="6"/>
      <c r="DG17" s="7"/>
      <c r="DH17" s="6"/>
      <c r="DI17" s="7"/>
      <c r="DJ17" s="6"/>
      <c r="DK17" s="6"/>
      <c r="DL17" s="7"/>
      <c r="DM17" s="7"/>
      <c r="DN17" s="6"/>
      <c r="DO17" s="6"/>
      <c r="DP17" s="6"/>
      <c r="DQ17" s="6"/>
      <c r="DR17" s="6"/>
      <c r="DS17" s="6"/>
      <c r="DT17" s="6"/>
      <c r="DU17" s="6"/>
      <c r="DV17" s="6"/>
      <c r="DW17" s="6"/>
      <c r="DX17" s="7"/>
      <c r="DY17" s="7"/>
      <c r="DZ17" s="7"/>
      <c r="EA17" s="7"/>
      <c r="EB17" s="7"/>
      <c r="EC17" s="7"/>
      <c r="ED17" s="7"/>
      <c r="EE17" s="7"/>
      <c r="EF17" s="7"/>
      <c r="EG17" s="7"/>
      <c r="EH17" s="7"/>
      <c r="EI17" s="7"/>
      <c r="EJ17" s="7"/>
      <c r="EK17" s="7"/>
      <c r="EL17" s="7"/>
      <c r="EM17" s="16"/>
    </row>
    <row r="18" spans="1:143" ht="102" x14ac:dyDescent="0.4">
      <c r="A18" s="186">
        <f>IF(M18,COUNTIF($M$4:M18,TRUE),"X")</f>
        <v>15</v>
      </c>
      <c r="B18" s="7" t="s">
        <v>663</v>
      </c>
      <c r="C18" s="127" t="s">
        <v>619</v>
      </c>
      <c r="D18" s="127" t="s">
        <v>660</v>
      </c>
      <c r="E18" s="127" t="s">
        <v>664</v>
      </c>
      <c r="F18" s="126"/>
      <c r="G18" s="126"/>
      <c r="H18" s="127"/>
      <c r="I18" s="190" t="s">
        <v>623</v>
      </c>
      <c r="J18" s="68"/>
      <c r="K18" s="79" t="s">
        <v>665</v>
      </c>
      <c r="L18" s="6">
        <f t="shared" si="0"/>
        <v>1</v>
      </c>
      <c r="M18" s="6" t="b">
        <f>4=SUM(OR(AG18,AH18),OR(AT18,AU18,AV18,AX18,AY18,AZ18,BA18,BB18,BC18),AM18,CV18)</f>
        <v>1</v>
      </c>
      <c r="N18" s="6"/>
      <c r="O18" s="7"/>
      <c r="P18" s="7"/>
      <c r="Q18" s="7"/>
      <c r="R18" s="7"/>
      <c r="S18" s="7"/>
      <c r="T18" s="7"/>
      <c r="U18" s="7"/>
      <c r="V18" s="7"/>
      <c r="W18" s="7"/>
      <c r="X18" s="7"/>
      <c r="Y18" s="7"/>
      <c r="Z18" s="7"/>
      <c r="AA18" s="7"/>
      <c r="AB18" s="7"/>
      <c r="AC18" s="7"/>
      <c r="AD18" s="7"/>
      <c r="AE18" s="7"/>
      <c r="AF18" s="7"/>
      <c r="AG18" s="7">
        <f t="shared" si="1"/>
        <v>1</v>
      </c>
      <c r="AH18" s="7">
        <f t="shared" si="2"/>
        <v>1</v>
      </c>
      <c r="AI18" s="7"/>
      <c r="AJ18" s="7"/>
      <c r="AK18" s="7"/>
      <c r="AL18" s="7"/>
      <c r="AM18" s="6">
        <f>AM$2</f>
        <v>1</v>
      </c>
      <c r="AN18" s="7"/>
      <c r="AO18" s="7"/>
      <c r="AP18" s="7"/>
      <c r="AQ18" s="7"/>
      <c r="AR18" s="7"/>
      <c r="AS18" s="7"/>
      <c r="AT18" s="7">
        <f>$AT$2</f>
        <v>1</v>
      </c>
      <c r="AU18" s="7">
        <f>$AU$2</f>
        <v>1</v>
      </c>
      <c r="AV18" s="7">
        <f>$AV$2</f>
        <v>1</v>
      </c>
      <c r="AW18" s="7"/>
      <c r="AX18" s="7">
        <f>$AX$2</f>
        <v>1</v>
      </c>
      <c r="AY18" s="7">
        <f>$AY$2</f>
        <v>1</v>
      </c>
      <c r="AZ18" s="7">
        <f>$AZ$2</f>
        <v>1</v>
      </c>
      <c r="BA18" s="7">
        <f>$BA$2</f>
        <v>1</v>
      </c>
      <c r="BB18" s="7">
        <f>$BB$2</f>
        <v>1</v>
      </c>
      <c r="BC18" s="7">
        <f>$BC$2</f>
        <v>1</v>
      </c>
      <c r="BD18" s="7"/>
      <c r="BE18" s="7"/>
      <c r="BF18" s="7"/>
      <c r="BG18" s="7"/>
      <c r="BH18" s="7"/>
      <c r="BI18" s="7"/>
      <c r="BJ18" s="7"/>
      <c r="BK18" s="7"/>
      <c r="BL18" s="7"/>
      <c r="BM18" s="7"/>
      <c r="BN18" s="6"/>
      <c r="BO18" s="6"/>
      <c r="BP18" s="6"/>
      <c r="BQ18" s="7"/>
      <c r="BR18" s="7"/>
      <c r="BS18" s="7"/>
      <c r="BT18" s="7"/>
      <c r="BU18" s="7"/>
      <c r="BV18" s="6"/>
      <c r="BW18" s="7"/>
      <c r="BX18" s="7"/>
      <c r="BY18" s="7"/>
      <c r="BZ18" s="6"/>
      <c r="CA18" s="7"/>
      <c r="CB18" s="7"/>
      <c r="CC18" s="7"/>
      <c r="CD18" s="7"/>
      <c r="CE18" s="6"/>
      <c r="CF18" s="6"/>
      <c r="CG18" s="7"/>
      <c r="CH18" s="7"/>
      <c r="CI18" s="7"/>
      <c r="CJ18" s="7"/>
      <c r="CK18" s="7"/>
      <c r="CL18" s="7"/>
      <c r="CM18" s="7"/>
      <c r="CN18" s="7"/>
      <c r="CO18" s="7"/>
      <c r="CP18" s="7"/>
      <c r="CQ18" s="7"/>
      <c r="CR18" s="7"/>
      <c r="CS18" s="7"/>
      <c r="CT18" s="7"/>
      <c r="CU18" s="7"/>
      <c r="CV18" s="7">
        <f>$CV$2</f>
        <v>1</v>
      </c>
      <c r="CW18" s="7"/>
      <c r="CX18" s="7"/>
      <c r="CY18" s="7"/>
      <c r="CZ18" s="7"/>
      <c r="DA18" s="7"/>
      <c r="DB18" s="7"/>
      <c r="DC18" s="7"/>
      <c r="DD18" s="7"/>
      <c r="DE18" s="6"/>
      <c r="DF18" s="6"/>
      <c r="DG18" s="7"/>
      <c r="DH18" s="6"/>
      <c r="DI18" s="7"/>
      <c r="DJ18" s="6"/>
      <c r="DK18" s="6"/>
      <c r="DL18" s="7"/>
      <c r="DM18" s="7"/>
      <c r="DN18" s="6"/>
      <c r="DO18" s="6"/>
      <c r="DP18" s="6"/>
      <c r="DQ18" s="6"/>
      <c r="DR18" s="6"/>
      <c r="DS18" s="6"/>
      <c r="DT18" s="6"/>
      <c r="DU18" s="6"/>
      <c r="DV18" s="6"/>
      <c r="DW18" s="6"/>
      <c r="DX18" s="7"/>
      <c r="DY18" s="7"/>
      <c r="DZ18" s="7"/>
      <c r="EA18" s="7"/>
      <c r="EB18" s="7"/>
      <c r="EC18" s="7"/>
      <c r="ED18" s="7"/>
      <c r="EE18" s="7"/>
      <c r="EF18" s="7"/>
      <c r="EG18" s="7"/>
      <c r="EH18" s="7"/>
      <c r="EI18" s="7"/>
      <c r="EJ18" s="7"/>
      <c r="EK18" s="7"/>
      <c r="EL18" s="7"/>
      <c r="EM18" s="16"/>
    </row>
    <row r="19" spans="1:143" ht="58.3" x14ac:dyDescent="0.4">
      <c r="A19" s="186">
        <f>IF(M19,COUNTIF($M$4:M19,TRUE),"X")</f>
        <v>16</v>
      </c>
      <c r="B19" s="7" t="s">
        <v>666</v>
      </c>
      <c r="C19" s="127" t="s">
        <v>619</v>
      </c>
      <c r="D19" s="127" t="s">
        <v>667</v>
      </c>
      <c r="E19" s="127" t="s">
        <v>668</v>
      </c>
      <c r="F19" s="126"/>
      <c r="G19" s="126"/>
      <c r="H19" s="127"/>
      <c r="I19" s="190" t="s">
        <v>623</v>
      </c>
      <c r="J19" s="68"/>
      <c r="K19" s="79" t="s">
        <v>669</v>
      </c>
      <c r="L19" s="6">
        <f t="shared" si="0"/>
        <v>1</v>
      </c>
      <c r="M19" s="6" t="b">
        <f>3=SUM(AB19,DE19,N19)</f>
        <v>1</v>
      </c>
      <c r="N19" s="6">
        <f>$N$2</f>
        <v>1</v>
      </c>
      <c r="O19" s="7"/>
      <c r="P19" s="7"/>
      <c r="Q19" s="7"/>
      <c r="R19" s="7"/>
      <c r="S19" s="7"/>
      <c r="T19" s="7"/>
      <c r="U19" s="7"/>
      <c r="V19" s="7"/>
      <c r="W19" s="7"/>
      <c r="X19" s="7"/>
      <c r="Y19" s="7"/>
      <c r="Z19" s="7"/>
      <c r="AA19" s="7"/>
      <c r="AB19" s="7">
        <f>$AB$2</f>
        <v>1</v>
      </c>
      <c r="AC19" s="7"/>
      <c r="AD19" s="7"/>
      <c r="AE19" s="7"/>
      <c r="AF19" s="7"/>
      <c r="AG19" s="7"/>
      <c r="AH19" s="7"/>
      <c r="AI19" s="7"/>
      <c r="AJ19" s="7"/>
      <c r="AK19" s="7"/>
      <c r="AL19" s="7"/>
      <c r="AM19" s="6"/>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f>$DE$2</f>
        <v>1</v>
      </c>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16"/>
    </row>
    <row r="20" spans="1:143" ht="116.6" x14ac:dyDescent="0.4">
      <c r="A20" s="186">
        <f>IF(M20,COUNTIF($M$4:M20,TRUE),"X")</f>
        <v>17</v>
      </c>
      <c r="B20" s="7" t="s">
        <v>670</v>
      </c>
      <c r="C20" s="127" t="s">
        <v>601</v>
      </c>
      <c r="D20" s="127" t="s">
        <v>671</v>
      </c>
      <c r="E20" s="127" t="s">
        <v>672</v>
      </c>
      <c r="F20" s="126"/>
      <c r="G20" s="126"/>
      <c r="H20" s="127"/>
      <c r="I20" s="190" t="s">
        <v>623</v>
      </c>
      <c r="J20" s="68"/>
      <c r="K20" s="80" t="s">
        <v>673</v>
      </c>
      <c r="L20" s="6">
        <f t="shared" si="0"/>
        <v>1</v>
      </c>
      <c r="M20" s="6" t="b">
        <f>1=SUM(DD20)</f>
        <v>1</v>
      </c>
      <c r="N20" s="6"/>
      <c r="O20" s="7"/>
      <c r="P20" s="7"/>
      <c r="Q20" s="7"/>
      <c r="R20" s="7"/>
      <c r="S20" s="7"/>
      <c r="T20" s="7"/>
      <c r="U20" s="7"/>
      <c r="V20" s="7"/>
      <c r="W20" s="7"/>
      <c r="X20" s="7"/>
      <c r="Y20" s="7"/>
      <c r="Z20" s="7"/>
      <c r="AA20" s="7"/>
      <c r="AB20" s="7"/>
      <c r="AC20" s="7"/>
      <c r="AD20" s="7"/>
      <c r="AE20" s="7"/>
      <c r="AF20" s="7"/>
      <c r="AG20" s="7"/>
      <c r="AH20" s="7"/>
      <c r="AI20" s="7"/>
      <c r="AJ20" s="7"/>
      <c r="AK20" s="7"/>
      <c r="AL20" s="7"/>
      <c r="AM20" s="6"/>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f>$DD$2</f>
        <v>1</v>
      </c>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16"/>
    </row>
    <row r="21" spans="1:143" ht="43.75" x14ac:dyDescent="0.4">
      <c r="A21" s="186">
        <f>IF(M21,COUNTIF($M$4:M21,TRUE),"X")</f>
        <v>18</v>
      </c>
      <c r="B21" s="7" t="s">
        <v>674</v>
      </c>
      <c r="C21" s="127" t="s">
        <v>601</v>
      </c>
      <c r="D21" s="127" t="s">
        <v>671</v>
      </c>
      <c r="E21" s="127" t="s">
        <v>1149</v>
      </c>
      <c r="F21" s="126"/>
      <c r="G21" s="126"/>
      <c r="H21" s="127"/>
      <c r="I21" s="190" t="s">
        <v>623</v>
      </c>
      <c r="J21" s="68"/>
      <c r="K21" s="80" t="s">
        <v>675</v>
      </c>
      <c r="L21" s="6">
        <f t="shared" si="0"/>
        <v>1</v>
      </c>
      <c r="M21" s="6" t="b">
        <f>2=SUM(AB21,OR(AO21:AP21))</f>
        <v>1</v>
      </c>
      <c r="N21" s="6"/>
      <c r="O21" s="7"/>
      <c r="P21" s="7"/>
      <c r="Q21" s="7"/>
      <c r="R21" s="7"/>
      <c r="S21" s="7"/>
      <c r="T21" s="7"/>
      <c r="U21" s="7"/>
      <c r="V21" s="7"/>
      <c r="W21" s="7"/>
      <c r="X21" s="7"/>
      <c r="Y21" s="7"/>
      <c r="Z21" s="7"/>
      <c r="AA21" s="7"/>
      <c r="AB21" s="7">
        <f>$AB$2</f>
        <v>1</v>
      </c>
      <c r="AC21" s="7"/>
      <c r="AD21" s="7"/>
      <c r="AE21" s="7"/>
      <c r="AF21" s="7"/>
      <c r="AG21" s="7"/>
      <c r="AH21" s="7"/>
      <c r="AI21" s="7"/>
      <c r="AJ21" s="7"/>
      <c r="AK21" s="7"/>
      <c r="AL21" s="7"/>
      <c r="AM21" s="6"/>
      <c r="AN21" s="7"/>
      <c r="AO21" s="7">
        <f>$AO$2</f>
        <v>1</v>
      </c>
      <c r="AP21" s="7">
        <f>$AP$2</f>
        <v>1</v>
      </c>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16"/>
    </row>
    <row r="22" spans="1:143" ht="43.75" x14ac:dyDescent="0.4">
      <c r="A22" s="186">
        <f>IF(M22,COUNTIF($M$4:M22,TRUE),"X")</f>
        <v>19</v>
      </c>
      <c r="B22" s="7" t="s">
        <v>676</v>
      </c>
      <c r="C22" s="127" t="s">
        <v>601</v>
      </c>
      <c r="D22" s="127" t="s">
        <v>677</v>
      </c>
      <c r="E22" s="127" t="s">
        <v>678</v>
      </c>
      <c r="F22" s="126"/>
      <c r="G22" s="126"/>
      <c r="H22" s="127"/>
      <c r="I22" s="190" t="s">
        <v>623</v>
      </c>
      <c r="J22" s="68"/>
      <c r="K22" s="79" t="s">
        <v>679</v>
      </c>
      <c r="L22" s="6">
        <f t="shared" si="0"/>
        <v>1</v>
      </c>
      <c r="M22" s="6" t="b">
        <f>3=SUM(DD22,AB22,OR(BW22,BX22))</f>
        <v>1</v>
      </c>
      <c r="N22" s="6"/>
      <c r="O22" s="7"/>
      <c r="P22" s="6"/>
      <c r="Q22" s="6"/>
      <c r="R22" s="6"/>
      <c r="S22" s="6"/>
      <c r="T22" s="6"/>
      <c r="U22" s="6"/>
      <c r="V22" s="6"/>
      <c r="W22" s="6"/>
      <c r="X22" s="6"/>
      <c r="Y22" s="6"/>
      <c r="Z22" s="6"/>
      <c r="AA22" s="6"/>
      <c r="AB22" s="7">
        <f>$AB$2</f>
        <v>1</v>
      </c>
      <c r="AC22" s="7"/>
      <c r="AD22" s="7"/>
      <c r="AE22" s="7"/>
      <c r="AF22" s="7"/>
      <c r="AG22" s="7"/>
      <c r="AH22" s="7"/>
      <c r="AI22" s="7"/>
      <c r="AJ22" s="7"/>
      <c r="AK22" s="7"/>
      <c r="AL22" s="7"/>
      <c r="AM22" s="6"/>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f>$BW$2</f>
        <v>1</v>
      </c>
      <c r="BX22" s="6">
        <f>$BX$2</f>
        <v>1</v>
      </c>
      <c r="BY22" s="6"/>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f>$DD$2</f>
        <v>1</v>
      </c>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16"/>
    </row>
    <row r="23" spans="1:143" ht="29.15" x14ac:dyDescent="0.4">
      <c r="A23" s="186">
        <f>IF(M23,COUNTIF($M$4:M23,TRUE),"X")</f>
        <v>20</v>
      </c>
      <c r="B23" s="7" t="s">
        <v>682</v>
      </c>
      <c r="C23" s="127" t="s">
        <v>601</v>
      </c>
      <c r="D23" s="127" t="s">
        <v>680</v>
      </c>
      <c r="E23" s="127" t="s">
        <v>683</v>
      </c>
      <c r="F23" s="126"/>
      <c r="G23" s="126"/>
      <c r="H23" s="127"/>
      <c r="I23" s="190" t="s">
        <v>623</v>
      </c>
      <c r="J23" s="68"/>
      <c r="K23" s="80" t="s">
        <v>673</v>
      </c>
      <c r="L23" s="6">
        <f t="shared" si="0"/>
        <v>1</v>
      </c>
      <c r="M23" s="6" t="b">
        <f>1=SUM(DD23)</f>
        <v>1</v>
      </c>
      <c r="N23" s="6"/>
      <c r="O23" s="7"/>
      <c r="P23" s="7"/>
      <c r="Q23" s="7"/>
      <c r="R23" s="7"/>
      <c r="S23" s="7"/>
      <c r="T23" s="7"/>
      <c r="U23" s="7"/>
      <c r="V23" s="7"/>
      <c r="W23" s="7"/>
      <c r="X23" s="7"/>
      <c r="Y23" s="7"/>
      <c r="Z23" s="7"/>
      <c r="AA23" s="7"/>
      <c r="AB23" s="7"/>
      <c r="AC23" s="7"/>
      <c r="AD23" s="7"/>
      <c r="AE23" s="7"/>
      <c r="AF23" s="7"/>
      <c r="AG23" s="7"/>
      <c r="AH23" s="7"/>
      <c r="AI23" s="7"/>
      <c r="AJ23" s="7"/>
      <c r="AK23" s="7"/>
      <c r="AL23" s="7"/>
      <c r="AM23" s="6"/>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f>$DD$2</f>
        <v>1</v>
      </c>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16"/>
    </row>
    <row r="24" spans="1:143" ht="58.3" x14ac:dyDescent="0.4">
      <c r="A24" s="186">
        <f>IF(M24,COUNTIF($M$4:M24,TRUE),"X")</f>
        <v>21</v>
      </c>
      <c r="B24" s="7" t="s">
        <v>684</v>
      </c>
      <c r="C24" s="127" t="s">
        <v>601</v>
      </c>
      <c r="D24" s="127" t="s">
        <v>680</v>
      </c>
      <c r="E24" s="127" t="s">
        <v>1141</v>
      </c>
      <c r="F24" s="126"/>
      <c r="G24" s="126"/>
      <c r="H24" s="127"/>
      <c r="I24" s="190" t="s">
        <v>623</v>
      </c>
      <c r="J24" s="68"/>
      <c r="K24" s="79" t="s">
        <v>1139</v>
      </c>
      <c r="L24" s="6">
        <f t="shared" si="0"/>
        <v>1</v>
      </c>
      <c r="M24" s="6" t="b">
        <f>2=SUM(OR(AO24,AP24),OR(AD24,2=SUM(AE24,OR(AG24:AL24))))</f>
        <v>1</v>
      </c>
      <c r="N24" s="6"/>
      <c r="O24" s="7"/>
      <c r="P24" s="7"/>
      <c r="Q24" s="7"/>
      <c r="R24" s="7"/>
      <c r="S24" s="7"/>
      <c r="T24" s="7"/>
      <c r="U24" s="7"/>
      <c r="V24" s="7"/>
      <c r="W24" s="7"/>
      <c r="X24" s="7"/>
      <c r="Y24" s="7"/>
      <c r="Z24" s="7"/>
      <c r="AA24" s="7"/>
      <c r="AB24" s="7"/>
      <c r="AC24" s="7"/>
      <c r="AD24" s="7">
        <f>$AD$2</f>
        <v>1</v>
      </c>
      <c r="AE24" s="7">
        <f>$AE$2</f>
        <v>1</v>
      </c>
      <c r="AF24" s="7"/>
      <c r="AG24" s="7">
        <f>$AG$2</f>
        <v>1</v>
      </c>
      <c r="AH24" s="7">
        <f>$AH$2</f>
        <v>1</v>
      </c>
      <c r="AI24" s="7">
        <f>$AI$2</f>
        <v>1</v>
      </c>
      <c r="AJ24" s="7">
        <f>$AJ$2</f>
        <v>1</v>
      </c>
      <c r="AK24" s="7">
        <f>$AK$2</f>
        <v>1</v>
      </c>
      <c r="AL24" s="7">
        <f>$AL$2</f>
        <v>1</v>
      </c>
      <c r="AM24" s="6"/>
      <c r="AN24" s="7"/>
      <c r="AO24" s="7">
        <f>$AO$2</f>
        <v>1</v>
      </c>
      <c r="AP24" s="7">
        <f>$AP$2</f>
        <v>1</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16"/>
    </row>
    <row r="25" spans="1:143" ht="29.15" x14ac:dyDescent="0.4">
      <c r="A25" s="186">
        <f>IF(M25,COUNTIF($M$4:M25,TRUE),"X")</f>
        <v>22</v>
      </c>
      <c r="B25" s="7" t="s">
        <v>1089</v>
      </c>
      <c r="C25" s="127" t="s">
        <v>601</v>
      </c>
      <c r="D25" s="127" t="s">
        <v>680</v>
      </c>
      <c r="E25" s="127" t="s">
        <v>1150</v>
      </c>
      <c r="F25" s="126"/>
      <c r="G25" s="126"/>
      <c r="H25" s="127"/>
      <c r="I25" s="190" t="s">
        <v>623</v>
      </c>
      <c r="J25" s="68"/>
      <c r="K25" s="80" t="s">
        <v>673</v>
      </c>
      <c r="L25" s="6">
        <f t="shared" si="0"/>
        <v>1</v>
      </c>
      <c r="M25" s="6" t="b">
        <f>1=SUM(DD25)</f>
        <v>1</v>
      </c>
      <c r="N25" s="6"/>
      <c r="O25" s="7"/>
      <c r="P25" s="7"/>
      <c r="Q25" s="7"/>
      <c r="R25" s="7"/>
      <c r="S25" s="7"/>
      <c r="T25" s="7"/>
      <c r="U25" s="7"/>
      <c r="V25" s="7"/>
      <c r="W25" s="7"/>
      <c r="X25" s="7"/>
      <c r="Y25" s="7"/>
      <c r="Z25" s="7"/>
      <c r="AA25" s="7"/>
      <c r="AB25" s="7"/>
      <c r="AC25" s="7"/>
      <c r="AD25" s="7"/>
      <c r="AE25" s="7"/>
      <c r="AF25" s="7"/>
      <c r="AG25" s="7"/>
      <c r="AH25" s="7"/>
      <c r="AI25" s="7"/>
      <c r="AJ25" s="7"/>
      <c r="AK25" s="7"/>
      <c r="AL25" s="7"/>
      <c r="AM25" s="6"/>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f>$DD$2</f>
        <v>1</v>
      </c>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16"/>
    </row>
    <row r="26" spans="1:143" ht="174.9" x14ac:dyDescent="0.4">
      <c r="A26" s="186">
        <f>IF(M26,COUNTIF($M$4:M26,TRUE),"X")</f>
        <v>23</v>
      </c>
      <c r="B26" s="7" t="s">
        <v>1090</v>
      </c>
      <c r="C26" s="127" t="s">
        <v>601</v>
      </c>
      <c r="D26" s="127" t="s">
        <v>680</v>
      </c>
      <c r="E26" s="127" t="s">
        <v>685</v>
      </c>
      <c r="F26" s="126"/>
      <c r="G26" s="126"/>
      <c r="H26" s="127"/>
      <c r="I26" s="190" t="s">
        <v>623</v>
      </c>
      <c r="J26" s="68"/>
      <c r="K26" s="80" t="s">
        <v>686</v>
      </c>
      <c r="L26" s="6">
        <f t="shared" si="0"/>
        <v>1</v>
      </c>
      <c r="M26" s="6" t="b">
        <f>2=SUM(OR(AG26:AL26),DD26)</f>
        <v>1</v>
      </c>
      <c r="N26" s="6"/>
      <c r="O26" s="7"/>
      <c r="P26" s="7"/>
      <c r="Q26" s="7"/>
      <c r="R26" s="7"/>
      <c r="S26" s="7"/>
      <c r="T26" s="7"/>
      <c r="U26" s="7"/>
      <c r="V26" s="7"/>
      <c r="W26" s="7"/>
      <c r="X26" s="7"/>
      <c r="Y26" s="7"/>
      <c r="Z26" s="7"/>
      <c r="AA26" s="7"/>
      <c r="AB26" s="7"/>
      <c r="AC26" s="7"/>
      <c r="AD26" s="7"/>
      <c r="AE26" s="7"/>
      <c r="AF26" s="7"/>
      <c r="AG26" s="7">
        <f>$AG$2</f>
        <v>1</v>
      </c>
      <c r="AH26" s="7">
        <f>$AH$2</f>
        <v>1</v>
      </c>
      <c r="AI26" s="7">
        <f>$AI$2</f>
        <v>1</v>
      </c>
      <c r="AJ26" s="7">
        <f>$AJ$2</f>
        <v>1</v>
      </c>
      <c r="AK26" s="7">
        <f>$AK$2</f>
        <v>1</v>
      </c>
      <c r="AL26" s="7">
        <f>$AL$2</f>
        <v>1</v>
      </c>
      <c r="AM26" s="6"/>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f>$DD$2</f>
        <v>1</v>
      </c>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16"/>
    </row>
    <row r="27" spans="1:143" ht="58.3" x14ac:dyDescent="0.4">
      <c r="A27" s="186">
        <f>IF(M27,COUNTIF($M$4:M27,TRUE),"X")</f>
        <v>24</v>
      </c>
      <c r="B27" s="7" t="s">
        <v>687</v>
      </c>
      <c r="C27" s="127" t="s">
        <v>601</v>
      </c>
      <c r="D27" s="127" t="s">
        <v>688</v>
      </c>
      <c r="E27" s="127" t="s">
        <v>689</v>
      </c>
      <c r="F27" s="126"/>
      <c r="G27" s="126"/>
      <c r="H27" s="127"/>
      <c r="I27" s="190" t="s">
        <v>623</v>
      </c>
      <c r="J27" s="68"/>
      <c r="K27" s="80" t="s">
        <v>686</v>
      </c>
      <c r="L27" s="6">
        <f t="shared" si="0"/>
        <v>1</v>
      </c>
      <c r="M27" s="6" t="b">
        <f>2=SUM(OR(AG27:AL27),DD27)</f>
        <v>1</v>
      </c>
      <c r="N27" s="6"/>
      <c r="O27" s="7"/>
      <c r="P27" s="7"/>
      <c r="Q27" s="7"/>
      <c r="R27" s="7"/>
      <c r="S27" s="7"/>
      <c r="T27" s="7"/>
      <c r="U27" s="7"/>
      <c r="V27" s="7"/>
      <c r="W27" s="7"/>
      <c r="X27" s="7"/>
      <c r="Y27" s="7"/>
      <c r="Z27" s="7"/>
      <c r="AA27" s="7"/>
      <c r="AB27" s="7"/>
      <c r="AC27" s="7"/>
      <c r="AD27" s="7"/>
      <c r="AE27" s="7"/>
      <c r="AF27" s="7"/>
      <c r="AG27" s="7">
        <f>$AG$2</f>
        <v>1</v>
      </c>
      <c r="AH27" s="7">
        <f>$AH$2</f>
        <v>1</v>
      </c>
      <c r="AI27" s="7">
        <f>$AI$2</f>
        <v>1</v>
      </c>
      <c r="AJ27" s="7">
        <f>$AJ$2</f>
        <v>1</v>
      </c>
      <c r="AK27" s="7">
        <f>$AK$2</f>
        <v>1</v>
      </c>
      <c r="AL27" s="7">
        <f>$AL$2</f>
        <v>1</v>
      </c>
      <c r="AM27" s="6"/>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f>$DD$2</f>
        <v>1</v>
      </c>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16"/>
    </row>
    <row r="28" spans="1:143" ht="87.45" x14ac:dyDescent="0.4">
      <c r="A28" s="186">
        <f>IF(M28,COUNTIF($M$4:M28,TRUE),"X")</f>
        <v>25</v>
      </c>
      <c r="B28" s="7" t="s">
        <v>690</v>
      </c>
      <c r="C28" s="127" t="s">
        <v>601</v>
      </c>
      <c r="D28" s="127" t="s">
        <v>688</v>
      </c>
      <c r="E28" s="127" t="s">
        <v>691</v>
      </c>
      <c r="F28" s="126"/>
      <c r="G28" s="126"/>
      <c r="H28" s="127"/>
      <c r="I28" s="190" t="s">
        <v>623</v>
      </c>
      <c r="J28" s="68"/>
      <c r="K28" s="80" t="s">
        <v>686</v>
      </c>
      <c r="L28" s="6">
        <f t="shared" si="0"/>
        <v>1</v>
      </c>
      <c r="M28" s="6" t="b">
        <f>2=SUM(OR(AG28:AL28),DD28)</f>
        <v>1</v>
      </c>
      <c r="N28" s="6"/>
      <c r="O28" s="7"/>
      <c r="P28" s="7"/>
      <c r="Q28" s="7"/>
      <c r="R28" s="7"/>
      <c r="S28" s="7"/>
      <c r="T28" s="7"/>
      <c r="U28" s="7"/>
      <c r="V28" s="7"/>
      <c r="W28" s="7"/>
      <c r="X28" s="7"/>
      <c r="Y28" s="7"/>
      <c r="Z28" s="7"/>
      <c r="AA28" s="7"/>
      <c r="AB28" s="7"/>
      <c r="AC28" s="7"/>
      <c r="AD28" s="7"/>
      <c r="AE28" s="7"/>
      <c r="AF28" s="7"/>
      <c r="AG28" s="7">
        <f>$AG$2</f>
        <v>1</v>
      </c>
      <c r="AH28" s="7">
        <f>$AH$2</f>
        <v>1</v>
      </c>
      <c r="AI28" s="7">
        <f>$AI$2</f>
        <v>1</v>
      </c>
      <c r="AJ28" s="7">
        <f>$AJ$2</f>
        <v>1</v>
      </c>
      <c r="AK28" s="7">
        <f>$AK$2</f>
        <v>1</v>
      </c>
      <c r="AL28" s="7">
        <f>$AL$2</f>
        <v>1</v>
      </c>
      <c r="AM28" s="6"/>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f>$DD$2</f>
        <v>1</v>
      </c>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16"/>
    </row>
    <row r="29" spans="1:143" ht="29.15" x14ac:dyDescent="0.4">
      <c r="A29" s="186">
        <f>IF(M29,COUNTIF($M$4:M29,TRUE),"X")</f>
        <v>26</v>
      </c>
      <c r="B29" s="7" t="s">
        <v>692</v>
      </c>
      <c r="C29" s="127" t="s">
        <v>693</v>
      </c>
      <c r="D29" s="127" t="s">
        <v>694</v>
      </c>
      <c r="E29" s="127" t="s">
        <v>695</v>
      </c>
      <c r="F29" s="126"/>
      <c r="G29" s="126"/>
      <c r="H29" s="127"/>
      <c r="I29" s="190" t="s">
        <v>623</v>
      </c>
      <c r="J29" s="68"/>
      <c r="K29" s="79" t="s">
        <v>1252</v>
      </c>
      <c r="L29" s="6">
        <f t="shared" si="0"/>
        <v>1</v>
      </c>
      <c r="M29" s="6" t="b">
        <f>OR(2=SUM(AG29,OR(AN29:AP29)),DC29)</f>
        <v>1</v>
      </c>
      <c r="N29" s="6"/>
      <c r="O29" s="7"/>
      <c r="P29" s="7"/>
      <c r="Q29" s="7"/>
      <c r="R29" s="7"/>
      <c r="S29" s="7"/>
      <c r="T29" s="7"/>
      <c r="U29" s="7"/>
      <c r="V29" s="7"/>
      <c r="W29" s="7"/>
      <c r="X29" s="7"/>
      <c r="Y29" s="7"/>
      <c r="Z29" s="7"/>
      <c r="AA29" s="7"/>
      <c r="AB29" s="7"/>
      <c r="AC29" s="7"/>
      <c r="AD29" s="7"/>
      <c r="AE29" s="7"/>
      <c r="AF29" s="7"/>
      <c r="AG29" s="7">
        <f>$AG$2</f>
        <v>1</v>
      </c>
      <c r="AH29" s="7"/>
      <c r="AI29" s="7"/>
      <c r="AJ29" s="7"/>
      <c r="AK29" s="7"/>
      <c r="AL29" s="7"/>
      <c r="AM29" s="6"/>
      <c r="AN29" s="7">
        <f>$AN$2</f>
        <v>1</v>
      </c>
      <c r="AO29" s="7">
        <f>$AO$2</f>
        <v>1</v>
      </c>
      <c r="AP29" s="7">
        <f>$AP$2</f>
        <v>1</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f>$DC$2</f>
        <v>1</v>
      </c>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16"/>
    </row>
    <row r="30" spans="1:143" ht="29.15" x14ac:dyDescent="0.4">
      <c r="A30" s="186">
        <f>IF(M30,COUNTIF($M$4:M30,TRUE),"X")</f>
        <v>27</v>
      </c>
      <c r="B30" s="7" t="s">
        <v>696</v>
      </c>
      <c r="C30" s="127" t="s">
        <v>693</v>
      </c>
      <c r="D30" s="127" t="s">
        <v>694</v>
      </c>
      <c r="E30" s="127" t="s">
        <v>697</v>
      </c>
      <c r="F30" s="126"/>
      <c r="G30" s="126"/>
      <c r="H30" s="127"/>
      <c r="I30" s="190" t="s">
        <v>623</v>
      </c>
      <c r="J30" s="68"/>
      <c r="K30" s="79" t="s">
        <v>698</v>
      </c>
      <c r="L30" s="6">
        <f t="shared" si="0"/>
        <v>1</v>
      </c>
      <c r="M30" s="6" t="b">
        <f>2=SUM(OR(AG30,AH30),OR(AN30:AP30))</f>
        <v>1</v>
      </c>
      <c r="N30" s="6"/>
      <c r="O30" s="7"/>
      <c r="P30" s="7"/>
      <c r="Q30" s="7"/>
      <c r="R30" s="7"/>
      <c r="S30" s="7"/>
      <c r="T30" s="7"/>
      <c r="U30" s="7"/>
      <c r="V30" s="7"/>
      <c r="W30" s="7"/>
      <c r="X30" s="7"/>
      <c r="Y30" s="7"/>
      <c r="Z30" s="7"/>
      <c r="AA30" s="7"/>
      <c r="AB30" s="7"/>
      <c r="AC30" s="7"/>
      <c r="AD30" s="7"/>
      <c r="AE30" s="7"/>
      <c r="AF30" s="7"/>
      <c r="AG30" s="7">
        <f>$AG$2</f>
        <v>1</v>
      </c>
      <c r="AH30" s="7">
        <f>$AH$2</f>
        <v>1</v>
      </c>
      <c r="AI30" s="7"/>
      <c r="AJ30" s="7"/>
      <c r="AK30" s="7"/>
      <c r="AL30" s="7"/>
      <c r="AM30" s="6"/>
      <c r="AN30" s="7">
        <f>$AN$2</f>
        <v>1</v>
      </c>
      <c r="AO30" s="7">
        <f>$AO$2</f>
        <v>1</v>
      </c>
      <c r="AP30" s="7">
        <f>$AP$2</f>
        <v>1</v>
      </c>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16"/>
    </row>
    <row r="31" spans="1:143" ht="72.900000000000006" x14ac:dyDescent="0.4">
      <c r="A31" s="186">
        <f>IF(M31,COUNTIF($M$4:M31,TRUE),"X")</f>
        <v>28</v>
      </c>
      <c r="B31" s="7" t="s">
        <v>699</v>
      </c>
      <c r="C31" s="127" t="s">
        <v>693</v>
      </c>
      <c r="D31" s="127" t="s">
        <v>694</v>
      </c>
      <c r="E31" s="127" t="s">
        <v>700</v>
      </c>
      <c r="F31" s="126"/>
      <c r="G31" s="126"/>
      <c r="H31" s="127"/>
      <c r="I31" s="190" t="s">
        <v>623</v>
      </c>
      <c r="J31" s="68"/>
      <c r="K31" s="80" t="s">
        <v>701</v>
      </c>
      <c r="L31" s="6">
        <f t="shared" si="0"/>
        <v>1</v>
      </c>
      <c r="M31" s="6" t="b">
        <f>4=SUM(OR(AB31,AC31),DS31,DU31,N31)</f>
        <v>1</v>
      </c>
      <c r="N31" s="6">
        <f>$N$2</f>
        <v>1</v>
      </c>
      <c r="O31" s="7"/>
      <c r="P31" s="7"/>
      <c r="Q31" s="7"/>
      <c r="R31" s="7"/>
      <c r="S31" s="7"/>
      <c r="T31" s="7"/>
      <c r="U31" s="7"/>
      <c r="V31" s="7"/>
      <c r="W31" s="7"/>
      <c r="X31" s="7"/>
      <c r="Y31" s="7"/>
      <c r="Z31" s="7"/>
      <c r="AA31" s="7"/>
      <c r="AB31" s="7">
        <f>$AB$2</f>
        <v>1</v>
      </c>
      <c r="AC31" s="7">
        <f>$AC$2</f>
        <v>1</v>
      </c>
      <c r="AD31" s="7"/>
      <c r="AE31" s="7"/>
      <c r="AF31" s="7"/>
      <c r="AG31" s="7"/>
      <c r="AH31" s="7"/>
      <c r="AI31" s="7"/>
      <c r="AJ31" s="7"/>
      <c r="AK31" s="7"/>
      <c r="AL31" s="7"/>
      <c r="AM31" s="6"/>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6">
        <f>$DS$2</f>
        <v>1</v>
      </c>
      <c r="DT31" s="6"/>
      <c r="DU31" s="6">
        <f>$DU$2</f>
        <v>1</v>
      </c>
      <c r="DV31" s="6"/>
      <c r="DW31" s="6"/>
      <c r="DX31" s="7"/>
      <c r="DY31" s="7"/>
      <c r="DZ31" s="7"/>
      <c r="EA31" s="7"/>
      <c r="EB31" s="7"/>
      <c r="EC31" s="7"/>
      <c r="ED31" s="7"/>
      <c r="EE31" s="7"/>
      <c r="EF31" s="7"/>
      <c r="EG31" s="7"/>
      <c r="EH31" s="7"/>
      <c r="EI31" s="7"/>
      <c r="EJ31" s="7"/>
      <c r="EK31" s="7"/>
      <c r="EL31" s="7"/>
      <c r="EM31" s="16"/>
    </row>
    <row r="32" spans="1:143" ht="72.900000000000006" x14ac:dyDescent="0.4">
      <c r="A32" s="186">
        <f>IF(M32,COUNTIF($M$4:M32,TRUE),"X")</f>
        <v>29</v>
      </c>
      <c r="B32" s="7" t="s">
        <v>702</v>
      </c>
      <c r="C32" s="127" t="s">
        <v>693</v>
      </c>
      <c r="D32" s="127" t="s">
        <v>694</v>
      </c>
      <c r="E32" s="127" t="s">
        <v>1052</v>
      </c>
      <c r="F32" s="126"/>
      <c r="G32" s="126"/>
      <c r="H32" s="127"/>
      <c r="I32" s="190" t="s">
        <v>623</v>
      </c>
      <c r="J32" s="68"/>
      <c r="K32" s="80" t="s">
        <v>703</v>
      </c>
      <c r="L32" s="6">
        <f t="shared" si="0"/>
        <v>1</v>
      </c>
      <c r="M32" s="6" t="b">
        <f>4=SUM(OR(AN32,AO32,AP32),OR(AG32,AH32),OR(AZ32,BB32,BC32),OR(DR32,DT32))</f>
        <v>1</v>
      </c>
      <c r="N32" s="6"/>
      <c r="O32" s="7"/>
      <c r="P32" s="7"/>
      <c r="Q32" s="7"/>
      <c r="R32" s="7"/>
      <c r="S32" s="7"/>
      <c r="T32" s="7"/>
      <c r="U32" s="7"/>
      <c r="V32" s="7"/>
      <c r="W32" s="7"/>
      <c r="X32" s="7"/>
      <c r="Y32" s="7"/>
      <c r="Z32" s="7"/>
      <c r="AA32" s="7"/>
      <c r="AB32" s="7"/>
      <c r="AC32" s="7"/>
      <c r="AD32" s="7"/>
      <c r="AE32" s="7"/>
      <c r="AF32" s="7"/>
      <c r="AG32" s="7">
        <f>$AG$2</f>
        <v>1</v>
      </c>
      <c r="AH32" s="7">
        <f>$AH$2</f>
        <v>1</v>
      </c>
      <c r="AI32" s="7"/>
      <c r="AJ32" s="7"/>
      <c r="AK32" s="7"/>
      <c r="AL32" s="7"/>
      <c r="AM32" s="6"/>
      <c r="AN32" s="7">
        <f>$AN$2</f>
        <v>1</v>
      </c>
      <c r="AO32" s="7">
        <f>$AO$2</f>
        <v>1</v>
      </c>
      <c r="AP32" s="7">
        <f>$AP$2</f>
        <v>1</v>
      </c>
      <c r="AQ32" s="7"/>
      <c r="AR32" s="7"/>
      <c r="AS32" s="7"/>
      <c r="AT32" s="7"/>
      <c r="AU32" s="7"/>
      <c r="AV32" s="7"/>
      <c r="AW32" s="7"/>
      <c r="AX32" s="7"/>
      <c r="AY32" s="7"/>
      <c r="AZ32" s="7">
        <f>$AZ$2</f>
        <v>1</v>
      </c>
      <c r="BA32" s="7"/>
      <c r="BB32" s="7">
        <f>$BB$2</f>
        <v>1</v>
      </c>
      <c r="BC32" s="7">
        <f>$BC$2</f>
        <v>1</v>
      </c>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f>$DR$2</f>
        <v>1</v>
      </c>
      <c r="DS32" s="6"/>
      <c r="DT32" s="6">
        <f>$DT$2</f>
        <v>1</v>
      </c>
      <c r="DU32" s="6"/>
      <c r="DV32" s="6"/>
      <c r="DW32" s="6"/>
      <c r="DX32" s="7"/>
      <c r="DY32" s="7"/>
      <c r="DZ32" s="7"/>
      <c r="EA32" s="7"/>
      <c r="EB32" s="7"/>
      <c r="EC32" s="7"/>
      <c r="ED32" s="7"/>
      <c r="EE32" s="7"/>
      <c r="EF32" s="7"/>
      <c r="EG32" s="7"/>
      <c r="EH32" s="7"/>
      <c r="EI32" s="7"/>
      <c r="EJ32" s="7"/>
      <c r="EK32" s="7"/>
      <c r="EL32" s="7"/>
      <c r="EM32" s="16"/>
    </row>
    <row r="33" spans="1:143" ht="29.15" x14ac:dyDescent="0.4">
      <c r="A33" s="186">
        <f>IF(M33,COUNTIF($M$4:M33,TRUE),"X")</f>
        <v>30</v>
      </c>
      <c r="B33" s="7" t="s">
        <v>704</v>
      </c>
      <c r="C33" s="127" t="s">
        <v>705</v>
      </c>
      <c r="D33" s="127" t="s">
        <v>706</v>
      </c>
      <c r="E33" s="127" t="s">
        <v>707</v>
      </c>
      <c r="F33" s="126"/>
      <c r="G33" s="126"/>
      <c r="H33" s="127"/>
      <c r="I33" s="190" t="s">
        <v>623</v>
      </c>
      <c r="J33" s="68"/>
      <c r="K33" s="79" t="s">
        <v>681</v>
      </c>
      <c r="L33" s="6">
        <f t="shared" si="0"/>
        <v>1</v>
      </c>
      <c r="M33" s="6" t="b">
        <f>OR(AO33,AP33)</f>
        <v>1</v>
      </c>
      <c r="N33" s="6"/>
      <c r="O33" s="7"/>
      <c r="P33" s="7"/>
      <c r="Q33" s="7"/>
      <c r="R33" s="7"/>
      <c r="S33" s="7"/>
      <c r="T33" s="7"/>
      <c r="U33" s="7"/>
      <c r="V33" s="7"/>
      <c r="W33" s="7"/>
      <c r="X33" s="7"/>
      <c r="Y33" s="7"/>
      <c r="Z33" s="7"/>
      <c r="AA33" s="7"/>
      <c r="AB33" s="7"/>
      <c r="AC33" s="7"/>
      <c r="AD33" s="7"/>
      <c r="AE33" s="7"/>
      <c r="AF33" s="7"/>
      <c r="AG33" s="7"/>
      <c r="AH33" s="7"/>
      <c r="AI33" s="7"/>
      <c r="AJ33" s="7"/>
      <c r="AK33" s="7"/>
      <c r="AL33" s="7"/>
      <c r="AM33" s="6"/>
      <c r="AN33" s="7"/>
      <c r="AO33" s="7">
        <f>$AO$2</f>
        <v>1</v>
      </c>
      <c r="AP33" s="7">
        <f>$AP$2</f>
        <v>1</v>
      </c>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6"/>
      <c r="CB33" s="6"/>
      <c r="CC33" s="6"/>
      <c r="CD33" s="6"/>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6"/>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16"/>
    </row>
    <row r="34" spans="1:143" ht="87.45" x14ac:dyDescent="0.4">
      <c r="A34" s="186">
        <f>IF(M34,COUNTIF($M$4:M34,TRUE),"X")</f>
        <v>31</v>
      </c>
      <c r="B34" s="7" t="s">
        <v>708</v>
      </c>
      <c r="C34" s="127" t="s">
        <v>705</v>
      </c>
      <c r="D34" s="127" t="s">
        <v>706</v>
      </c>
      <c r="E34" s="127" t="s">
        <v>709</v>
      </c>
      <c r="F34" s="126"/>
      <c r="G34" s="126"/>
      <c r="H34" s="127"/>
      <c r="I34" s="190" t="s">
        <v>623</v>
      </c>
      <c r="J34" s="68"/>
      <c r="K34" s="80" t="s">
        <v>710</v>
      </c>
      <c r="L34" s="6">
        <f t="shared" ref="L34:L63" si="3">IF(M34=TRUE,1,0)</f>
        <v>1</v>
      </c>
      <c r="M34" s="70" t="b">
        <f>3=SUM(AB34,CK34,CJ34)</f>
        <v>1</v>
      </c>
      <c r="N34" s="6"/>
      <c r="O34" s="7"/>
      <c r="P34" s="7"/>
      <c r="Q34" s="7"/>
      <c r="R34" s="7"/>
      <c r="S34" s="7"/>
      <c r="T34" s="7"/>
      <c r="U34" s="7"/>
      <c r="V34" s="7"/>
      <c r="W34" s="7"/>
      <c r="X34" s="7"/>
      <c r="Y34" s="7"/>
      <c r="Z34" s="7"/>
      <c r="AA34" s="7"/>
      <c r="AB34" s="7">
        <f>$AB$2</f>
        <v>1</v>
      </c>
      <c r="AC34" s="7"/>
      <c r="AD34" s="7"/>
      <c r="AE34" s="7"/>
      <c r="AF34" s="7"/>
      <c r="AG34" s="7"/>
      <c r="AH34" s="7"/>
      <c r="AI34" s="7"/>
      <c r="AJ34" s="7"/>
      <c r="AK34" s="7"/>
      <c r="AL34" s="7"/>
      <c r="AM34" s="6"/>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6"/>
      <c r="CB34" s="6"/>
      <c r="CC34" s="6"/>
      <c r="CD34" s="6"/>
      <c r="CE34" s="7"/>
      <c r="CF34" s="7"/>
      <c r="CG34" s="7"/>
      <c r="CH34" s="7"/>
      <c r="CI34" s="7"/>
      <c r="CJ34" s="7">
        <f>$CJ$2</f>
        <v>1</v>
      </c>
      <c r="CK34" s="7">
        <f>$CK$2</f>
        <v>1</v>
      </c>
      <c r="CL34" s="7"/>
      <c r="CM34" s="7"/>
      <c r="CN34" s="7"/>
      <c r="CO34" s="7"/>
      <c r="CP34" s="7"/>
      <c r="CQ34" s="7"/>
      <c r="CR34" s="7"/>
      <c r="CS34" s="7"/>
      <c r="CT34" s="7"/>
      <c r="CU34" s="7"/>
      <c r="CV34" s="7"/>
      <c r="CW34" s="7"/>
      <c r="CX34" s="7"/>
      <c r="CY34" s="7"/>
      <c r="CZ34" s="7"/>
      <c r="DA34" s="7"/>
      <c r="DB34" s="7"/>
      <c r="DC34" s="7"/>
      <c r="DD34" s="7"/>
      <c r="DE34" s="7"/>
      <c r="DF34" s="7"/>
      <c r="DG34" s="6"/>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16"/>
    </row>
    <row r="35" spans="1:143" ht="29.15" x14ac:dyDescent="0.4">
      <c r="A35" s="186">
        <f>IF(M35,COUNTIF($M$4:M35,TRUE),"X")</f>
        <v>32</v>
      </c>
      <c r="B35" s="7" t="s">
        <v>711</v>
      </c>
      <c r="C35" s="127" t="s">
        <v>705</v>
      </c>
      <c r="D35" s="127" t="s">
        <v>706</v>
      </c>
      <c r="E35" s="127" t="s">
        <v>712</v>
      </c>
      <c r="F35" s="126"/>
      <c r="G35" s="126"/>
      <c r="H35" s="127"/>
      <c r="I35" s="190" t="s">
        <v>623</v>
      </c>
      <c r="J35" s="68"/>
      <c r="K35" s="79" t="s">
        <v>713</v>
      </c>
      <c r="L35" s="6">
        <f t="shared" si="3"/>
        <v>1</v>
      </c>
      <c r="M35" s="6" t="b">
        <f>2=SUM(OR(AO35,AP35),AB35)</f>
        <v>1</v>
      </c>
      <c r="N35" s="6"/>
      <c r="O35" s="7"/>
      <c r="P35" s="7"/>
      <c r="Q35" s="7"/>
      <c r="R35" s="7"/>
      <c r="S35" s="7"/>
      <c r="T35" s="7"/>
      <c r="U35" s="7"/>
      <c r="V35" s="7"/>
      <c r="W35" s="7"/>
      <c r="X35" s="7"/>
      <c r="Y35" s="7"/>
      <c r="Z35" s="7"/>
      <c r="AA35" s="7"/>
      <c r="AB35" s="7">
        <f>$AB$2</f>
        <v>1</v>
      </c>
      <c r="AC35" s="7"/>
      <c r="AD35" s="7"/>
      <c r="AE35" s="7"/>
      <c r="AF35" s="7"/>
      <c r="AG35" s="7"/>
      <c r="AH35" s="7"/>
      <c r="AI35" s="7"/>
      <c r="AJ35" s="7"/>
      <c r="AK35" s="7"/>
      <c r="AL35" s="7"/>
      <c r="AM35" s="6"/>
      <c r="AN35" s="7"/>
      <c r="AO35" s="7">
        <f t="shared" ref="AO35:AO40" si="4">$AO$2</f>
        <v>1</v>
      </c>
      <c r="AP35" s="7">
        <f t="shared" ref="AP35:AP40" si="5">$AP$2</f>
        <v>1</v>
      </c>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6"/>
      <c r="CB35" s="6"/>
      <c r="CC35" s="6"/>
      <c r="CD35" s="6"/>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6"/>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16"/>
    </row>
    <row r="36" spans="1:143" ht="120" customHeight="1" x14ac:dyDescent="0.4">
      <c r="A36" s="186">
        <f>IF(M36,COUNTIF($M$4:M36,TRUE),"X")</f>
        <v>33</v>
      </c>
      <c r="B36" s="7" t="s">
        <v>714</v>
      </c>
      <c r="C36" s="127" t="s">
        <v>705</v>
      </c>
      <c r="D36" s="127" t="s">
        <v>706</v>
      </c>
      <c r="E36" s="127" t="s">
        <v>1151</v>
      </c>
      <c r="F36" s="126"/>
      <c r="G36" s="126"/>
      <c r="H36" s="127"/>
      <c r="I36" s="190" t="s">
        <v>623</v>
      </c>
      <c r="J36" s="68"/>
      <c r="K36" s="79" t="s">
        <v>715</v>
      </c>
      <c r="L36" s="6">
        <f t="shared" si="3"/>
        <v>1</v>
      </c>
      <c r="M36" s="6" t="b">
        <f>3=SUM(OR(AO36,AP36),OR(AX36,AY36),OR(AG36:AL36))</f>
        <v>1</v>
      </c>
      <c r="N36" s="6"/>
      <c r="O36" s="7"/>
      <c r="P36" s="7"/>
      <c r="Q36" s="7"/>
      <c r="R36" s="7"/>
      <c r="S36" s="7"/>
      <c r="T36" s="7"/>
      <c r="U36" s="7"/>
      <c r="V36" s="7"/>
      <c r="W36" s="7"/>
      <c r="X36" s="7"/>
      <c r="Y36" s="7"/>
      <c r="Z36" s="7"/>
      <c r="AA36" s="7"/>
      <c r="AB36" s="7"/>
      <c r="AC36" s="7"/>
      <c r="AD36" s="7"/>
      <c r="AE36" s="7"/>
      <c r="AF36" s="7"/>
      <c r="AG36" s="7">
        <f>$AG$2</f>
        <v>1</v>
      </c>
      <c r="AH36" s="7">
        <f>$AH$2</f>
        <v>1</v>
      </c>
      <c r="AI36" s="7">
        <f t="shared" ref="AI36:AI41" si="6">$AI$2</f>
        <v>1</v>
      </c>
      <c r="AJ36" s="7">
        <f t="shared" ref="AJ36:AJ41" si="7">$AJ$2</f>
        <v>1</v>
      </c>
      <c r="AK36" s="7">
        <f t="shared" ref="AK36:AK41" si="8">$AK$2</f>
        <v>1</v>
      </c>
      <c r="AL36" s="7">
        <f t="shared" ref="AL36:AL41" si="9">$AL$2</f>
        <v>1</v>
      </c>
      <c r="AM36" s="6"/>
      <c r="AN36" s="7"/>
      <c r="AO36" s="7">
        <f t="shared" si="4"/>
        <v>1</v>
      </c>
      <c r="AP36" s="7">
        <f t="shared" si="5"/>
        <v>1</v>
      </c>
      <c r="AQ36" s="7"/>
      <c r="AR36" s="7"/>
      <c r="AS36" s="7"/>
      <c r="AT36" s="7"/>
      <c r="AU36" s="7"/>
      <c r="AV36" s="7"/>
      <c r="AW36" s="7"/>
      <c r="AX36" s="7">
        <f>$AX$2</f>
        <v>1</v>
      </c>
      <c r="AY36" s="7">
        <f>$AY$2</f>
        <v>1</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16"/>
    </row>
    <row r="37" spans="1:143" ht="116.6" x14ac:dyDescent="0.4">
      <c r="A37" s="186">
        <f>IF(M37,COUNTIF($M$4:M37,TRUE),"X")</f>
        <v>34</v>
      </c>
      <c r="B37" s="7" t="s">
        <v>716</v>
      </c>
      <c r="C37" s="127" t="s">
        <v>705</v>
      </c>
      <c r="D37" s="127" t="s">
        <v>706</v>
      </c>
      <c r="E37" s="127" t="s">
        <v>1152</v>
      </c>
      <c r="F37" s="126"/>
      <c r="G37" s="126"/>
      <c r="H37" s="127"/>
      <c r="I37" s="190" t="s">
        <v>623</v>
      </c>
      <c r="J37" s="68"/>
      <c r="K37" s="79" t="s">
        <v>717</v>
      </c>
      <c r="L37" s="6">
        <f t="shared" si="3"/>
        <v>1</v>
      </c>
      <c r="M37" s="6" t="b">
        <f>2=SUM(OR(AO37:AP37),OR(AI37:AL37))</f>
        <v>1</v>
      </c>
      <c r="N37" s="6"/>
      <c r="O37" s="7"/>
      <c r="P37" s="7"/>
      <c r="Q37" s="7"/>
      <c r="R37" s="7"/>
      <c r="S37" s="7"/>
      <c r="T37" s="7"/>
      <c r="U37" s="7"/>
      <c r="V37" s="7"/>
      <c r="W37" s="7"/>
      <c r="X37" s="7"/>
      <c r="Y37" s="7"/>
      <c r="Z37" s="7"/>
      <c r="AA37" s="7"/>
      <c r="AB37" s="7"/>
      <c r="AC37" s="7"/>
      <c r="AD37" s="7"/>
      <c r="AE37" s="7"/>
      <c r="AF37" s="7"/>
      <c r="AG37" s="7"/>
      <c r="AH37" s="7"/>
      <c r="AI37" s="7">
        <f t="shared" si="6"/>
        <v>1</v>
      </c>
      <c r="AJ37" s="7">
        <f t="shared" si="7"/>
        <v>1</v>
      </c>
      <c r="AK37" s="7">
        <f t="shared" si="8"/>
        <v>1</v>
      </c>
      <c r="AL37" s="7">
        <f t="shared" si="9"/>
        <v>1</v>
      </c>
      <c r="AM37" s="6"/>
      <c r="AN37" s="7"/>
      <c r="AO37" s="7">
        <f t="shared" si="4"/>
        <v>1</v>
      </c>
      <c r="AP37" s="7">
        <f t="shared" si="5"/>
        <v>1</v>
      </c>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16"/>
    </row>
    <row r="38" spans="1:143" ht="29.15" x14ac:dyDescent="0.4">
      <c r="A38" s="186">
        <f>IF(M38,COUNTIF($M$4:M38,TRUE),"X")</f>
        <v>35</v>
      </c>
      <c r="B38" s="7" t="s">
        <v>718</v>
      </c>
      <c r="C38" s="127" t="s">
        <v>705</v>
      </c>
      <c r="D38" s="127" t="s">
        <v>706</v>
      </c>
      <c r="E38" s="127" t="s">
        <v>719</v>
      </c>
      <c r="F38" s="126"/>
      <c r="G38" s="126"/>
      <c r="H38" s="127"/>
      <c r="I38" s="190" t="s">
        <v>623</v>
      </c>
      <c r="J38" s="68"/>
      <c r="K38" s="79" t="s">
        <v>720</v>
      </c>
      <c r="L38" s="6">
        <f t="shared" si="3"/>
        <v>1</v>
      </c>
      <c r="M38" s="6" t="b">
        <f>2=SUM(OR(AO38,AP38),OR(AG38:AL38))</f>
        <v>1</v>
      </c>
      <c r="N38" s="6"/>
      <c r="O38" s="7"/>
      <c r="P38" s="7"/>
      <c r="Q38" s="7"/>
      <c r="R38" s="7"/>
      <c r="S38" s="7"/>
      <c r="T38" s="7"/>
      <c r="U38" s="7"/>
      <c r="V38" s="7"/>
      <c r="W38" s="7"/>
      <c r="X38" s="7"/>
      <c r="Y38" s="7"/>
      <c r="Z38" s="7"/>
      <c r="AA38" s="7"/>
      <c r="AB38" s="7"/>
      <c r="AC38" s="7"/>
      <c r="AD38" s="7"/>
      <c r="AE38" s="7"/>
      <c r="AF38" s="7"/>
      <c r="AG38" s="7">
        <f>$AG$2</f>
        <v>1</v>
      </c>
      <c r="AH38" s="7">
        <f>$AH$2</f>
        <v>1</v>
      </c>
      <c r="AI38" s="7">
        <f t="shared" si="6"/>
        <v>1</v>
      </c>
      <c r="AJ38" s="7">
        <f t="shared" si="7"/>
        <v>1</v>
      </c>
      <c r="AK38" s="7">
        <f t="shared" si="8"/>
        <v>1</v>
      </c>
      <c r="AL38" s="7">
        <f t="shared" si="9"/>
        <v>1</v>
      </c>
      <c r="AM38" s="6"/>
      <c r="AN38" s="7"/>
      <c r="AO38" s="7">
        <f t="shared" si="4"/>
        <v>1</v>
      </c>
      <c r="AP38" s="7">
        <f t="shared" si="5"/>
        <v>1</v>
      </c>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16"/>
    </row>
    <row r="39" spans="1:143" ht="102" x14ac:dyDescent="0.4">
      <c r="A39" s="186">
        <f>IF(M39,COUNTIF($M$4:M39,TRUE),"X")</f>
        <v>36</v>
      </c>
      <c r="B39" s="7" t="s">
        <v>721</v>
      </c>
      <c r="C39" s="127" t="s">
        <v>705</v>
      </c>
      <c r="D39" s="127" t="s">
        <v>706</v>
      </c>
      <c r="E39" s="127" t="s">
        <v>1153</v>
      </c>
      <c r="F39" s="126"/>
      <c r="G39" s="126"/>
      <c r="H39" s="127"/>
      <c r="I39" s="190" t="s">
        <v>623</v>
      </c>
      <c r="J39" s="68"/>
      <c r="K39" s="79" t="s">
        <v>717</v>
      </c>
      <c r="L39" s="6">
        <f t="shared" si="3"/>
        <v>1</v>
      </c>
      <c r="M39" s="6" t="b">
        <f>2=SUM(OR(AO39:AP39),OR(AI39:AL39))</f>
        <v>1</v>
      </c>
      <c r="N39" s="6"/>
      <c r="O39" s="7"/>
      <c r="P39" s="7"/>
      <c r="Q39" s="7"/>
      <c r="R39" s="7"/>
      <c r="S39" s="7"/>
      <c r="T39" s="7"/>
      <c r="U39" s="7"/>
      <c r="V39" s="7"/>
      <c r="W39" s="7"/>
      <c r="X39" s="7"/>
      <c r="Y39" s="7"/>
      <c r="Z39" s="7"/>
      <c r="AA39" s="7"/>
      <c r="AB39" s="7"/>
      <c r="AC39" s="7"/>
      <c r="AD39" s="7"/>
      <c r="AE39" s="7"/>
      <c r="AF39" s="7"/>
      <c r="AG39" s="7"/>
      <c r="AH39" s="7"/>
      <c r="AI39" s="7">
        <f t="shared" si="6"/>
        <v>1</v>
      </c>
      <c r="AJ39" s="7">
        <f t="shared" si="7"/>
        <v>1</v>
      </c>
      <c r="AK39" s="7">
        <f t="shared" si="8"/>
        <v>1</v>
      </c>
      <c r="AL39" s="7">
        <f t="shared" si="9"/>
        <v>1</v>
      </c>
      <c r="AM39" s="6"/>
      <c r="AN39" s="7"/>
      <c r="AO39" s="7">
        <f t="shared" si="4"/>
        <v>1</v>
      </c>
      <c r="AP39" s="7">
        <f t="shared" si="5"/>
        <v>1</v>
      </c>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16"/>
    </row>
    <row r="40" spans="1:143" ht="116.6" x14ac:dyDescent="0.4">
      <c r="A40" s="186">
        <f>IF(M40,COUNTIF($M$4:M40,TRUE),"X")</f>
        <v>37</v>
      </c>
      <c r="B40" s="7" t="s">
        <v>722</v>
      </c>
      <c r="C40" s="127" t="s">
        <v>705</v>
      </c>
      <c r="D40" s="127" t="s">
        <v>706</v>
      </c>
      <c r="E40" s="127" t="s">
        <v>1154</v>
      </c>
      <c r="F40" s="126"/>
      <c r="G40" s="126"/>
      <c r="H40" s="127"/>
      <c r="I40" s="190" t="s">
        <v>623</v>
      </c>
      <c r="J40" s="68"/>
      <c r="K40" s="79" t="s">
        <v>717</v>
      </c>
      <c r="L40" s="6">
        <f t="shared" si="3"/>
        <v>1</v>
      </c>
      <c r="M40" s="6" t="b">
        <f>2=SUM(OR(AO40:AP40),OR(AI40:AL40))</f>
        <v>1</v>
      </c>
      <c r="N40" s="6"/>
      <c r="O40" s="7"/>
      <c r="P40" s="7"/>
      <c r="Q40" s="7"/>
      <c r="R40" s="7"/>
      <c r="S40" s="7"/>
      <c r="T40" s="7"/>
      <c r="U40" s="7"/>
      <c r="V40" s="7"/>
      <c r="W40" s="7"/>
      <c r="X40" s="7"/>
      <c r="Y40" s="7"/>
      <c r="Z40" s="7"/>
      <c r="AA40" s="7"/>
      <c r="AB40" s="7"/>
      <c r="AC40" s="7"/>
      <c r="AD40" s="7"/>
      <c r="AE40" s="7"/>
      <c r="AF40" s="7"/>
      <c r="AG40" s="7"/>
      <c r="AH40" s="7"/>
      <c r="AI40" s="7">
        <f t="shared" si="6"/>
        <v>1</v>
      </c>
      <c r="AJ40" s="7">
        <f t="shared" si="7"/>
        <v>1</v>
      </c>
      <c r="AK40" s="7">
        <f t="shared" si="8"/>
        <v>1</v>
      </c>
      <c r="AL40" s="7">
        <f t="shared" si="9"/>
        <v>1</v>
      </c>
      <c r="AM40" s="6"/>
      <c r="AN40" s="7"/>
      <c r="AO40" s="7">
        <f t="shared" si="4"/>
        <v>1</v>
      </c>
      <c r="AP40" s="7">
        <f t="shared" si="5"/>
        <v>1</v>
      </c>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16"/>
    </row>
    <row r="41" spans="1:143" ht="131.15" x14ac:dyDescent="0.4">
      <c r="A41" s="186">
        <f>IF(M41,COUNTIF($M$4:M41,TRUE),"X")</f>
        <v>38</v>
      </c>
      <c r="B41" s="7" t="s">
        <v>723</v>
      </c>
      <c r="C41" s="127" t="s">
        <v>705</v>
      </c>
      <c r="D41" s="127" t="s">
        <v>724</v>
      </c>
      <c r="E41" s="127" t="s">
        <v>1155</v>
      </c>
      <c r="F41" s="126"/>
      <c r="G41" s="126"/>
      <c r="H41" s="127"/>
      <c r="I41" s="190" t="s">
        <v>623</v>
      </c>
      <c r="J41" s="68"/>
      <c r="K41" s="80" t="s">
        <v>725</v>
      </c>
      <c r="L41" s="6">
        <f t="shared" si="3"/>
        <v>1</v>
      </c>
      <c r="M41" s="70" t="b">
        <f>2=SUM(OR(AG41:AL41),OR($BK41,$BL41,$BV41))</f>
        <v>1</v>
      </c>
      <c r="N41" s="6"/>
      <c r="O41" s="7"/>
      <c r="P41" s="7"/>
      <c r="Q41" s="7"/>
      <c r="R41" s="7"/>
      <c r="S41" s="7"/>
      <c r="T41" s="7"/>
      <c r="U41" s="7"/>
      <c r="V41" s="7"/>
      <c r="W41" s="7"/>
      <c r="X41" s="7"/>
      <c r="Y41" s="7"/>
      <c r="Z41" s="7"/>
      <c r="AA41" s="7"/>
      <c r="AB41" s="7"/>
      <c r="AC41" s="7"/>
      <c r="AD41" s="7"/>
      <c r="AE41" s="7"/>
      <c r="AF41" s="7"/>
      <c r="AG41" s="7">
        <f t="shared" ref="AG41:AG46" si="10">$AG$2</f>
        <v>1</v>
      </c>
      <c r="AH41" s="7">
        <f t="shared" ref="AH41:AH46" si="11">$AH$2</f>
        <v>1</v>
      </c>
      <c r="AI41" s="7">
        <f t="shared" si="6"/>
        <v>1</v>
      </c>
      <c r="AJ41" s="7">
        <f t="shared" si="7"/>
        <v>1</v>
      </c>
      <c r="AK41" s="7">
        <f t="shared" si="8"/>
        <v>1</v>
      </c>
      <c r="AL41" s="7">
        <f t="shared" si="9"/>
        <v>1</v>
      </c>
      <c r="AM41" s="6"/>
      <c r="AN41" s="7"/>
      <c r="AO41" s="7"/>
      <c r="AP41" s="7"/>
      <c r="AQ41" s="7"/>
      <c r="AR41" s="7"/>
      <c r="AS41" s="7"/>
      <c r="AT41" s="7"/>
      <c r="AU41" s="7"/>
      <c r="AV41" s="7"/>
      <c r="AW41" s="7"/>
      <c r="AX41" s="7"/>
      <c r="AY41" s="7"/>
      <c r="AZ41" s="7"/>
      <c r="BA41" s="7"/>
      <c r="BB41" s="7"/>
      <c r="BC41" s="7"/>
      <c r="BD41" s="7"/>
      <c r="BE41" s="7"/>
      <c r="BF41" s="7"/>
      <c r="BG41" s="7"/>
      <c r="BH41" s="7"/>
      <c r="BI41" s="7"/>
      <c r="BJ41" s="7"/>
      <c r="BK41" s="6">
        <f>$BK$2</f>
        <v>1</v>
      </c>
      <c r="BL41" s="6">
        <f>$BL$2</f>
        <v>1</v>
      </c>
      <c r="BM41" s="7"/>
      <c r="BN41" s="7"/>
      <c r="BO41" s="7"/>
      <c r="BP41" s="7"/>
      <c r="BQ41" s="7"/>
      <c r="BR41" s="7"/>
      <c r="BS41" s="7"/>
      <c r="BT41" s="7"/>
      <c r="BU41" s="7"/>
      <c r="BV41" s="6">
        <f>$BV$2</f>
        <v>1</v>
      </c>
      <c r="BW41" s="7"/>
      <c r="BX41" s="7"/>
      <c r="BY41" s="7"/>
      <c r="BZ41" s="7"/>
      <c r="CA41" s="6"/>
      <c r="CB41" s="6"/>
      <c r="CC41" s="6"/>
      <c r="CD41" s="6"/>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6"/>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16"/>
    </row>
    <row r="42" spans="1:143" ht="36.9" x14ac:dyDescent="0.4">
      <c r="A42" s="186">
        <f>IF(M42,COUNTIF($M$4:M42,TRUE),"X")</f>
        <v>39</v>
      </c>
      <c r="B42" s="7" t="s">
        <v>726</v>
      </c>
      <c r="C42" s="127" t="s">
        <v>705</v>
      </c>
      <c r="D42" s="127" t="s">
        <v>724</v>
      </c>
      <c r="E42" s="127" t="s">
        <v>727</v>
      </c>
      <c r="F42" s="126"/>
      <c r="G42" s="126"/>
      <c r="H42" s="127"/>
      <c r="I42" s="190" t="s">
        <v>623</v>
      </c>
      <c r="J42" s="68"/>
      <c r="K42" s="80" t="s">
        <v>728</v>
      </c>
      <c r="L42" s="6">
        <f t="shared" si="3"/>
        <v>1</v>
      </c>
      <c r="M42" s="70" t="b">
        <f>3=SUM(OR(AG42,AH42),OR(AO42,AP42),OR(BL42,BV42))</f>
        <v>1</v>
      </c>
      <c r="N42" s="6"/>
      <c r="O42" s="7"/>
      <c r="P42" s="7"/>
      <c r="Q42" s="7"/>
      <c r="R42" s="7"/>
      <c r="S42" s="7"/>
      <c r="T42" s="7"/>
      <c r="U42" s="7"/>
      <c r="V42" s="7"/>
      <c r="W42" s="7"/>
      <c r="X42" s="7"/>
      <c r="Y42" s="7"/>
      <c r="Z42" s="7"/>
      <c r="AA42" s="7"/>
      <c r="AB42" s="7"/>
      <c r="AC42" s="7"/>
      <c r="AD42" s="7"/>
      <c r="AE42" s="7"/>
      <c r="AF42" s="7"/>
      <c r="AG42" s="7">
        <f t="shared" si="10"/>
        <v>1</v>
      </c>
      <c r="AH42" s="7">
        <f t="shared" si="11"/>
        <v>1</v>
      </c>
      <c r="AI42" s="7"/>
      <c r="AJ42" s="7"/>
      <c r="AK42" s="7"/>
      <c r="AL42" s="7"/>
      <c r="AM42" s="6"/>
      <c r="AN42" s="7"/>
      <c r="AO42" s="7">
        <f>$AO$2</f>
        <v>1</v>
      </c>
      <c r="AP42" s="7">
        <f>$AP$2</f>
        <v>1</v>
      </c>
      <c r="AQ42" s="7"/>
      <c r="AR42" s="7"/>
      <c r="AS42" s="7"/>
      <c r="AT42" s="7"/>
      <c r="AU42" s="7"/>
      <c r="AV42" s="7"/>
      <c r="AW42" s="7"/>
      <c r="AX42" s="7"/>
      <c r="AY42" s="7"/>
      <c r="AZ42" s="7"/>
      <c r="BA42" s="7"/>
      <c r="BB42" s="7"/>
      <c r="BC42" s="7"/>
      <c r="BD42" s="7"/>
      <c r="BE42" s="7"/>
      <c r="BF42" s="7"/>
      <c r="BG42" s="7"/>
      <c r="BH42" s="7"/>
      <c r="BI42" s="7"/>
      <c r="BJ42" s="7"/>
      <c r="BK42" s="7"/>
      <c r="BL42" s="6">
        <f>$BL$2</f>
        <v>1</v>
      </c>
      <c r="BM42" s="7"/>
      <c r="BN42" s="7"/>
      <c r="BO42" s="7"/>
      <c r="BP42" s="7"/>
      <c r="BQ42" s="7"/>
      <c r="BR42" s="7"/>
      <c r="BS42" s="7"/>
      <c r="BT42" s="7"/>
      <c r="BU42" s="7"/>
      <c r="BV42" s="6">
        <f>$BV$2</f>
        <v>1</v>
      </c>
      <c r="BW42" s="7"/>
      <c r="BX42" s="7"/>
      <c r="BY42" s="7"/>
      <c r="BZ42" s="7"/>
      <c r="CA42" s="6"/>
      <c r="CB42" s="6"/>
      <c r="CC42" s="6"/>
      <c r="CD42" s="6"/>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6"/>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16"/>
    </row>
    <row r="43" spans="1:143" ht="151.30000000000001" customHeight="1" x14ac:dyDescent="0.4">
      <c r="A43" s="186">
        <f>IF(M43,COUNTIF($M$4:M43,TRUE),"X")</f>
        <v>40</v>
      </c>
      <c r="B43" s="7" t="s">
        <v>729</v>
      </c>
      <c r="C43" s="127" t="s">
        <v>705</v>
      </c>
      <c r="D43" s="127" t="s">
        <v>724</v>
      </c>
      <c r="E43" s="127" t="s">
        <v>730</v>
      </c>
      <c r="F43" s="126"/>
      <c r="G43" s="126"/>
      <c r="H43" s="127"/>
      <c r="I43" s="190" t="s">
        <v>623</v>
      </c>
      <c r="J43" s="68"/>
      <c r="K43" s="80" t="s">
        <v>731</v>
      </c>
      <c r="L43" s="6">
        <f t="shared" si="3"/>
        <v>1</v>
      </c>
      <c r="M43" s="70" t="b">
        <f>2=SUM(OR(AG43:AL43),BK43)</f>
        <v>1</v>
      </c>
      <c r="N43" s="6"/>
      <c r="O43" s="7"/>
      <c r="P43" s="7"/>
      <c r="Q43" s="7"/>
      <c r="R43" s="7"/>
      <c r="S43" s="7"/>
      <c r="T43" s="7"/>
      <c r="U43" s="7"/>
      <c r="V43" s="7"/>
      <c r="W43" s="7"/>
      <c r="X43" s="7"/>
      <c r="Y43" s="7"/>
      <c r="Z43" s="7"/>
      <c r="AA43" s="7"/>
      <c r="AB43" s="7"/>
      <c r="AC43" s="7"/>
      <c r="AD43" s="7"/>
      <c r="AE43" s="7"/>
      <c r="AF43" s="7"/>
      <c r="AG43" s="7">
        <f t="shared" si="10"/>
        <v>1</v>
      </c>
      <c r="AH43" s="7">
        <f t="shared" si="11"/>
        <v>1</v>
      </c>
      <c r="AI43" s="7">
        <f>$AI$2</f>
        <v>1</v>
      </c>
      <c r="AJ43" s="7">
        <f>$AJ$2</f>
        <v>1</v>
      </c>
      <c r="AK43" s="7">
        <f>$AK$2</f>
        <v>1</v>
      </c>
      <c r="AL43" s="7">
        <f>$AL$2</f>
        <v>1</v>
      </c>
      <c r="AM43" s="6"/>
      <c r="AN43" s="7"/>
      <c r="AO43" s="7"/>
      <c r="AP43" s="7"/>
      <c r="AQ43" s="7"/>
      <c r="AR43" s="7"/>
      <c r="AS43" s="7"/>
      <c r="AT43" s="7"/>
      <c r="AU43" s="7"/>
      <c r="AV43" s="7"/>
      <c r="AW43" s="7"/>
      <c r="AX43" s="7"/>
      <c r="AY43" s="7"/>
      <c r="AZ43" s="7"/>
      <c r="BA43" s="7"/>
      <c r="BB43" s="7"/>
      <c r="BC43" s="7"/>
      <c r="BD43" s="7"/>
      <c r="BE43" s="7"/>
      <c r="BF43" s="7"/>
      <c r="BG43" s="7"/>
      <c r="BH43" s="7"/>
      <c r="BI43" s="7"/>
      <c r="BJ43" s="7"/>
      <c r="BK43" s="6">
        <f>$BK$2</f>
        <v>1</v>
      </c>
      <c r="BL43" s="6"/>
      <c r="BM43" s="7"/>
      <c r="BN43" s="7"/>
      <c r="BO43" s="7"/>
      <c r="BP43" s="7"/>
      <c r="BQ43" s="7"/>
      <c r="BR43" s="7"/>
      <c r="BS43" s="7"/>
      <c r="BT43" s="7"/>
      <c r="BU43" s="7"/>
      <c r="BV43" s="6"/>
      <c r="BW43" s="7"/>
      <c r="BX43" s="7"/>
      <c r="BY43" s="7"/>
      <c r="BZ43" s="7"/>
      <c r="CA43" s="6"/>
      <c r="CB43" s="6"/>
      <c r="CC43" s="6"/>
      <c r="CD43" s="6"/>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6"/>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16"/>
    </row>
    <row r="44" spans="1:143" ht="58.3" x14ac:dyDescent="0.4">
      <c r="A44" s="186">
        <f>IF(M44,COUNTIF($M$4:M44,TRUE),"X")</f>
        <v>41</v>
      </c>
      <c r="B44" s="7" t="s">
        <v>732</v>
      </c>
      <c r="C44" s="127" t="s">
        <v>705</v>
      </c>
      <c r="D44" s="127" t="s">
        <v>724</v>
      </c>
      <c r="E44" s="127" t="s">
        <v>733</v>
      </c>
      <c r="F44" s="126"/>
      <c r="G44" s="126"/>
      <c r="H44" s="127"/>
      <c r="I44" s="190" t="s">
        <v>623</v>
      </c>
      <c r="J44" s="68"/>
      <c r="K44" s="80" t="s">
        <v>1110</v>
      </c>
      <c r="L44" s="6">
        <f t="shared" si="3"/>
        <v>1</v>
      </c>
      <c r="M44" s="70" t="b">
        <f>2=SUM(OR(AG44:AL44), BK44)</f>
        <v>1</v>
      </c>
      <c r="N44" s="6"/>
      <c r="O44" s="7"/>
      <c r="P44" s="7"/>
      <c r="Q44" s="7"/>
      <c r="R44" s="7"/>
      <c r="S44" s="7"/>
      <c r="T44" s="7"/>
      <c r="U44" s="7"/>
      <c r="V44" s="7"/>
      <c r="W44" s="7"/>
      <c r="X44" s="7"/>
      <c r="Y44" s="7"/>
      <c r="Z44" s="7"/>
      <c r="AA44" s="7"/>
      <c r="AB44" s="7"/>
      <c r="AC44" s="7"/>
      <c r="AD44" s="7"/>
      <c r="AE44" s="7"/>
      <c r="AF44" s="7"/>
      <c r="AG44" s="7">
        <f t="shared" si="10"/>
        <v>1</v>
      </c>
      <c r="AH44" s="7">
        <f t="shared" si="11"/>
        <v>1</v>
      </c>
      <c r="AI44" s="7">
        <f>$AI$2</f>
        <v>1</v>
      </c>
      <c r="AJ44" s="7">
        <f>$AJ$2</f>
        <v>1</v>
      </c>
      <c r="AK44" s="7">
        <f>$AK$2</f>
        <v>1</v>
      </c>
      <c r="AL44" s="7">
        <f>$AL$2</f>
        <v>1</v>
      </c>
      <c r="AM44" s="6"/>
      <c r="AN44" s="7"/>
      <c r="AO44" s="7"/>
      <c r="AP44" s="7"/>
      <c r="AQ44" s="7"/>
      <c r="AR44" s="7"/>
      <c r="AS44" s="7"/>
      <c r="AT44" s="7"/>
      <c r="AU44" s="7"/>
      <c r="AV44" s="7"/>
      <c r="AW44" s="7"/>
      <c r="AX44" s="7"/>
      <c r="AY44" s="7"/>
      <c r="AZ44" s="7"/>
      <c r="BA44" s="7"/>
      <c r="BB44" s="7"/>
      <c r="BC44" s="7"/>
      <c r="BD44" s="7"/>
      <c r="BE44" s="7"/>
      <c r="BF44" s="7"/>
      <c r="BG44" s="7"/>
      <c r="BH44" s="7"/>
      <c r="BI44" s="7"/>
      <c r="BJ44" s="7"/>
      <c r="BK44" s="6">
        <f>$BK$2</f>
        <v>1</v>
      </c>
      <c r="BL44" s="6"/>
      <c r="BM44" s="7"/>
      <c r="BN44" s="7"/>
      <c r="BO44" s="7"/>
      <c r="BP44" s="7"/>
      <c r="BQ44" s="7"/>
      <c r="BR44" s="7"/>
      <c r="BS44" s="7"/>
      <c r="BT44" s="7"/>
      <c r="BU44" s="7"/>
      <c r="BV44" s="6"/>
      <c r="BW44" s="7"/>
      <c r="BX44" s="7"/>
      <c r="BY44" s="7"/>
      <c r="BZ44" s="7"/>
      <c r="CA44" s="6"/>
      <c r="CB44" s="6"/>
      <c r="CC44" s="6"/>
      <c r="CD44" s="6"/>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6"/>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16"/>
    </row>
    <row r="45" spans="1:143" ht="102" x14ac:dyDescent="0.4">
      <c r="A45" s="186">
        <f>IF(M45,COUNTIF($M$4:M45,TRUE),"X")</f>
        <v>42</v>
      </c>
      <c r="B45" s="7" t="s">
        <v>734</v>
      </c>
      <c r="C45" s="127" t="s">
        <v>705</v>
      </c>
      <c r="D45" s="127" t="s">
        <v>735</v>
      </c>
      <c r="E45" s="127" t="s">
        <v>1156</v>
      </c>
      <c r="F45" s="126"/>
      <c r="G45" s="126"/>
      <c r="H45" s="127"/>
      <c r="I45" s="190" t="s">
        <v>623</v>
      </c>
      <c r="J45" s="68"/>
      <c r="K45" s="79" t="s">
        <v>736</v>
      </c>
      <c r="L45" s="6">
        <f t="shared" si="3"/>
        <v>1</v>
      </c>
      <c r="M45" s="6" t="b">
        <f>3=SUM(OR(AG45:AL45),OR(AO45,AP45),BM45)</f>
        <v>1</v>
      </c>
      <c r="N45" s="6"/>
      <c r="O45" s="7"/>
      <c r="P45" s="7"/>
      <c r="Q45" s="7"/>
      <c r="R45" s="7"/>
      <c r="S45" s="7"/>
      <c r="T45" s="7"/>
      <c r="U45" s="7"/>
      <c r="V45" s="7"/>
      <c r="W45" s="7"/>
      <c r="X45" s="7"/>
      <c r="Y45" s="7"/>
      <c r="Z45" s="7"/>
      <c r="AA45" s="7"/>
      <c r="AB45" s="7"/>
      <c r="AC45" s="7"/>
      <c r="AD45" s="7"/>
      <c r="AE45" s="7"/>
      <c r="AF45" s="7"/>
      <c r="AG45" s="7">
        <f t="shared" si="10"/>
        <v>1</v>
      </c>
      <c r="AH45" s="7">
        <f t="shared" si="11"/>
        <v>1</v>
      </c>
      <c r="AI45" s="7">
        <f>$AI$2</f>
        <v>1</v>
      </c>
      <c r="AJ45" s="7">
        <f>$AJ$2</f>
        <v>1</v>
      </c>
      <c r="AK45" s="7">
        <f>$AK$2</f>
        <v>1</v>
      </c>
      <c r="AL45" s="7">
        <f>$AL$2</f>
        <v>1</v>
      </c>
      <c r="AM45" s="6"/>
      <c r="AN45" s="7"/>
      <c r="AO45" s="7">
        <f>$AO$2</f>
        <v>1</v>
      </c>
      <c r="AP45" s="7">
        <f>$AP$2</f>
        <v>1</v>
      </c>
      <c r="AQ45" s="7"/>
      <c r="AR45" s="7"/>
      <c r="AS45" s="7"/>
      <c r="AT45" s="7"/>
      <c r="AU45" s="7"/>
      <c r="AV45" s="7"/>
      <c r="AW45" s="7"/>
      <c r="AX45" s="7"/>
      <c r="AY45" s="7"/>
      <c r="AZ45" s="7"/>
      <c r="BA45" s="7"/>
      <c r="BB45" s="7"/>
      <c r="BC45" s="7"/>
      <c r="BD45" s="7"/>
      <c r="BE45" s="7"/>
      <c r="BF45" s="7"/>
      <c r="BG45" s="7"/>
      <c r="BH45" s="7"/>
      <c r="BI45" s="7"/>
      <c r="BJ45" s="7"/>
      <c r="BK45" s="7"/>
      <c r="BL45" s="7"/>
      <c r="BM45" s="7">
        <f>$BM$2</f>
        <v>1</v>
      </c>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16"/>
    </row>
    <row r="46" spans="1:143" ht="102" x14ac:dyDescent="0.4">
      <c r="A46" s="186">
        <f>IF(M46,COUNTIF($M$4:M46,TRUE),"X")</f>
        <v>43</v>
      </c>
      <c r="B46" s="7" t="s">
        <v>737</v>
      </c>
      <c r="C46" s="127" t="s">
        <v>705</v>
      </c>
      <c r="D46" s="127" t="s">
        <v>735</v>
      </c>
      <c r="E46" s="127" t="s">
        <v>1157</v>
      </c>
      <c r="F46" s="126"/>
      <c r="G46" s="126"/>
      <c r="H46" s="127"/>
      <c r="I46" s="190" t="s">
        <v>623</v>
      </c>
      <c r="J46" s="68"/>
      <c r="K46" s="79" t="s">
        <v>738</v>
      </c>
      <c r="L46" s="6">
        <f t="shared" si="3"/>
        <v>1</v>
      </c>
      <c r="M46" s="6" t="b">
        <f>3=SUM(OR(AG46:AL46),CA46,DG46)</f>
        <v>1</v>
      </c>
      <c r="N46" s="6"/>
      <c r="O46" s="7"/>
      <c r="P46" s="7"/>
      <c r="Q46" s="7"/>
      <c r="R46" s="7"/>
      <c r="S46" s="7"/>
      <c r="T46" s="7"/>
      <c r="U46" s="7"/>
      <c r="V46" s="7"/>
      <c r="W46" s="7"/>
      <c r="X46" s="7"/>
      <c r="Y46" s="7"/>
      <c r="Z46" s="7"/>
      <c r="AA46" s="7"/>
      <c r="AB46" s="7"/>
      <c r="AC46" s="7"/>
      <c r="AD46" s="7"/>
      <c r="AE46" s="7"/>
      <c r="AF46" s="7"/>
      <c r="AG46" s="7">
        <f t="shared" si="10"/>
        <v>1</v>
      </c>
      <c r="AH46" s="7">
        <f t="shared" si="11"/>
        <v>1</v>
      </c>
      <c r="AI46" s="7">
        <f>$AI$2</f>
        <v>1</v>
      </c>
      <c r="AJ46" s="7">
        <f>$AJ$2</f>
        <v>1</v>
      </c>
      <c r="AK46" s="7">
        <f>$AK$2</f>
        <v>1</v>
      </c>
      <c r="AL46" s="7">
        <f>$AL$2</f>
        <v>1</v>
      </c>
      <c r="AM46" s="6"/>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f>$CA$2</f>
        <v>1</v>
      </c>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f>$DG$2</f>
        <v>1</v>
      </c>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16"/>
    </row>
    <row r="47" spans="1:143" ht="43.75" x14ac:dyDescent="0.4">
      <c r="A47" s="186">
        <f>IF(M47,COUNTIF($M$4:M47,TRUE),"X")</f>
        <v>44</v>
      </c>
      <c r="B47" s="7" t="s">
        <v>739</v>
      </c>
      <c r="C47" s="127" t="s">
        <v>705</v>
      </c>
      <c r="D47" s="127" t="s">
        <v>735</v>
      </c>
      <c r="E47" s="127" t="s">
        <v>740</v>
      </c>
      <c r="F47" s="126"/>
      <c r="G47" s="126"/>
      <c r="H47" s="127"/>
      <c r="I47" s="190" t="s">
        <v>623</v>
      </c>
      <c r="J47" s="68"/>
      <c r="K47" s="79" t="s">
        <v>741</v>
      </c>
      <c r="L47" s="6">
        <f t="shared" si="3"/>
        <v>1</v>
      </c>
      <c r="M47" s="6" t="b">
        <f>2=SUM(AB47,OR(BW47,CA47))</f>
        <v>1</v>
      </c>
      <c r="N47" s="6"/>
      <c r="O47" s="7"/>
      <c r="P47" s="7"/>
      <c r="Q47" s="7"/>
      <c r="R47" s="7"/>
      <c r="S47" s="7"/>
      <c r="T47" s="7"/>
      <c r="U47" s="7"/>
      <c r="V47" s="7"/>
      <c r="W47" s="7"/>
      <c r="X47" s="7"/>
      <c r="Y47" s="7"/>
      <c r="Z47" s="7"/>
      <c r="AA47" s="7"/>
      <c r="AB47" s="7">
        <f>$AB$2</f>
        <v>1</v>
      </c>
      <c r="AC47" s="7"/>
      <c r="AD47" s="7"/>
      <c r="AE47" s="7"/>
      <c r="AF47" s="7"/>
      <c r="AG47" s="7"/>
      <c r="AH47" s="7"/>
      <c r="AI47" s="7"/>
      <c r="AJ47" s="7"/>
      <c r="AK47" s="7"/>
      <c r="AL47" s="7"/>
      <c r="AM47" s="6"/>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f>$BW$2</f>
        <v>1</v>
      </c>
      <c r="BX47" s="7"/>
      <c r="BY47" s="7"/>
      <c r="BZ47" s="7"/>
      <c r="CA47" s="7">
        <f>$CA$2</f>
        <v>1</v>
      </c>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16"/>
    </row>
    <row r="48" spans="1:143" ht="73.75" x14ac:dyDescent="0.4">
      <c r="A48" s="186">
        <f>IF(M48,COUNTIF($M$4:M48,TRUE),"X")</f>
        <v>45</v>
      </c>
      <c r="B48" s="7" t="s">
        <v>742</v>
      </c>
      <c r="C48" s="127" t="s">
        <v>705</v>
      </c>
      <c r="D48" s="127" t="s">
        <v>735</v>
      </c>
      <c r="E48" s="127" t="s">
        <v>743</v>
      </c>
      <c r="F48" s="126"/>
      <c r="G48" s="126"/>
      <c r="H48" s="127"/>
      <c r="I48" s="190" t="s">
        <v>623</v>
      </c>
      <c r="J48" s="68"/>
      <c r="K48" s="79" t="s">
        <v>744</v>
      </c>
      <c r="L48" s="6">
        <f t="shared" si="3"/>
        <v>1</v>
      </c>
      <c r="M48" s="6" t="b">
        <f>2=SUM(OR(AG48:AL48),OR(BY48,CB48,CI48,DL48,DO48))</f>
        <v>1</v>
      </c>
      <c r="N48" s="6"/>
      <c r="O48" s="7"/>
      <c r="P48" s="7"/>
      <c r="Q48" s="7"/>
      <c r="R48" s="7"/>
      <c r="S48" s="7"/>
      <c r="T48" s="7"/>
      <c r="U48" s="7"/>
      <c r="V48" s="7"/>
      <c r="W48" s="7"/>
      <c r="X48" s="7"/>
      <c r="Y48" s="7"/>
      <c r="Z48" s="7"/>
      <c r="AA48" s="7"/>
      <c r="AB48" s="7"/>
      <c r="AC48" s="7"/>
      <c r="AD48" s="7"/>
      <c r="AE48" s="7"/>
      <c r="AF48" s="7"/>
      <c r="AG48" s="7">
        <f t="shared" ref="AG48:AG53" si="12">$AG$2</f>
        <v>1</v>
      </c>
      <c r="AH48" s="7">
        <f t="shared" ref="AH48:AH53" si="13">$AH$2</f>
        <v>1</v>
      </c>
      <c r="AI48" s="7">
        <f t="shared" ref="AI48:AI53" si="14">$AI$2</f>
        <v>1</v>
      </c>
      <c r="AJ48" s="7">
        <f t="shared" ref="AJ48:AJ53" si="15">$AJ$2</f>
        <v>1</v>
      </c>
      <c r="AK48" s="7">
        <f t="shared" ref="AK48:AK53" si="16">$AK$2</f>
        <v>1</v>
      </c>
      <c r="AL48" s="7">
        <f t="shared" ref="AL48:AL53" si="17">$AL$2</f>
        <v>1</v>
      </c>
      <c r="AM48" s="6"/>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f>$BY$2</f>
        <v>1</v>
      </c>
      <c r="BZ48" s="7"/>
      <c r="CA48" s="7"/>
      <c r="CB48" s="7">
        <f>$CB$2</f>
        <v>1</v>
      </c>
      <c r="CC48" s="7"/>
      <c r="CD48" s="7"/>
      <c r="CE48" s="7"/>
      <c r="CF48" s="7"/>
      <c r="CG48" s="7"/>
      <c r="CH48" s="7"/>
      <c r="CI48" s="7">
        <f>$CI$2</f>
        <v>1</v>
      </c>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f>$DL$2</f>
        <v>1</v>
      </c>
      <c r="DM48" s="7"/>
      <c r="DN48" s="7"/>
      <c r="DO48" s="7">
        <f>$DO$2</f>
        <v>1</v>
      </c>
      <c r="DP48" s="7"/>
      <c r="DQ48" s="7"/>
      <c r="DR48" s="7"/>
      <c r="DS48" s="7"/>
      <c r="DT48" s="7"/>
      <c r="DU48" s="7"/>
      <c r="DV48" s="7"/>
      <c r="DW48" s="7"/>
      <c r="DX48" s="7"/>
      <c r="DY48" s="7"/>
      <c r="DZ48" s="7"/>
      <c r="EA48" s="7"/>
      <c r="EB48" s="7"/>
      <c r="EC48" s="7"/>
      <c r="ED48" s="7"/>
      <c r="EE48" s="7"/>
      <c r="EF48" s="7"/>
      <c r="EG48" s="7"/>
      <c r="EH48" s="7"/>
      <c r="EI48" s="7"/>
      <c r="EJ48" s="7"/>
      <c r="EK48" s="7"/>
      <c r="EL48" s="7"/>
      <c r="EM48" s="16"/>
    </row>
    <row r="49" spans="1:143" ht="87.45" x14ac:dyDescent="0.4">
      <c r="A49" s="186">
        <f>IF(M49,COUNTIF($M$4:M49,TRUE),"X")</f>
        <v>46</v>
      </c>
      <c r="B49" s="7" t="s">
        <v>745</v>
      </c>
      <c r="C49" s="127" t="s">
        <v>705</v>
      </c>
      <c r="D49" s="127" t="s">
        <v>746</v>
      </c>
      <c r="E49" s="127" t="s">
        <v>1158</v>
      </c>
      <c r="F49" s="126"/>
      <c r="G49" s="126"/>
      <c r="H49" s="127"/>
      <c r="I49" s="190" t="s">
        <v>623</v>
      </c>
      <c r="J49" s="68"/>
      <c r="K49" s="79" t="s">
        <v>747</v>
      </c>
      <c r="L49" s="6">
        <f t="shared" si="3"/>
        <v>1</v>
      </c>
      <c r="M49" s="6" t="b">
        <f>2=SUM(OR(AG49:AL49),OR(BQ49,BU49))</f>
        <v>1</v>
      </c>
      <c r="N49" s="6"/>
      <c r="O49" s="7"/>
      <c r="P49" s="7"/>
      <c r="Q49" s="7"/>
      <c r="R49" s="7"/>
      <c r="S49" s="7"/>
      <c r="T49" s="7"/>
      <c r="U49" s="7"/>
      <c r="V49" s="7"/>
      <c r="W49" s="7"/>
      <c r="X49" s="7"/>
      <c r="Y49" s="7"/>
      <c r="Z49" s="7"/>
      <c r="AA49" s="7"/>
      <c r="AB49" s="7"/>
      <c r="AC49" s="7"/>
      <c r="AD49" s="7"/>
      <c r="AE49" s="7"/>
      <c r="AF49" s="7"/>
      <c r="AG49" s="7">
        <f t="shared" si="12"/>
        <v>1</v>
      </c>
      <c r="AH49" s="7">
        <f t="shared" si="13"/>
        <v>1</v>
      </c>
      <c r="AI49" s="7">
        <f t="shared" si="14"/>
        <v>1</v>
      </c>
      <c r="AJ49" s="7">
        <f t="shared" si="15"/>
        <v>1</v>
      </c>
      <c r="AK49" s="7">
        <f t="shared" si="16"/>
        <v>1</v>
      </c>
      <c r="AL49" s="7">
        <f t="shared" si="17"/>
        <v>1</v>
      </c>
      <c r="AM49" s="6"/>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f>$BQ$2</f>
        <v>1</v>
      </c>
      <c r="BR49" s="7"/>
      <c r="BS49" s="7"/>
      <c r="BT49" s="7"/>
      <c r="BU49" s="7">
        <f>$BU$2</f>
        <v>1</v>
      </c>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16"/>
    </row>
    <row r="50" spans="1:143" ht="69.45" customHeight="1" x14ac:dyDescent="0.4">
      <c r="A50" s="186">
        <f>IF(M50,COUNTIF($M$4:M50,TRUE),"X")</f>
        <v>47</v>
      </c>
      <c r="B50" s="7" t="s">
        <v>748</v>
      </c>
      <c r="C50" s="127" t="s">
        <v>749</v>
      </c>
      <c r="D50" s="127" t="s">
        <v>746</v>
      </c>
      <c r="E50" s="127" t="s">
        <v>1159</v>
      </c>
      <c r="F50" s="126"/>
      <c r="G50" s="126"/>
      <c r="H50" s="127"/>
      <c r="I50" s="190" t="s">
        <v>623</v>
      </c>
      <c r="J50" s="68"/>
      <c r="K50" s="79" t="s">
        <v>750</v>
      </c>
      <c r="L50" s="6">
        <f t="shared" si="3"/>
        <v>1</v>
      </c>
      <c r="M50" s="6" t="b">
        <f>3=SUM(OR(AG50:AL50),OR(AX50,AY50),OR(BQ50,BU50))</f>
        <v>1</v>
      </c>
      <c r="N50" s="6"/>
      <c r="O50" s="7"/>
      <c r="P50" s="7"/>
      <c r="Q50" s="7"/>
      <c r="R50" s="7"/>
      <c r="S50" s="7"/>
      <c r="T50" s="7"/>
      <c r="U50" s="7"/>
      <c r="V50" s="7"/>
      <c r="W50" s="7"/>
      <c r="X50" s="7"/>
      <c r="Y50" s="7"/>
      <c r="Z50" s="7"/>
      <c r="AA50" s="7"/>
      <c r="AB50" s="7"/>
      <c r="AC50" s="7"/>
      <c r="AD50" s="7"/>
      <c r="AE50" s="7"/>
      <c r="AF50" s="7"/>
      <c r="AG50" s="7">
        <f t="shared" si="12"/>
        <v>1</v>
      </c>
      <c r="AH50" s="7">
        <f t="shared" si="13"/>
        <v>1</v>
      </c>
      <c r="AI50" s="7">
        <f t="shared" si="14"/>
        <v>1</v>
      </c>
      <c r="AJ50" s="7">
        <f t="shared" si="15"/>
        <v>1</v>
      </c>
      <c r="AK50" s="7">
        <f t="shared" si="16"/>
        <v>1</v>
      </c>
      <c r="AL50" s="7">
        <f t="shared" si="17"/>
        <v>1</v>
      </c>
      <c r="AM50" s="6"/>
      <c r="AN50" s="7"/>
      <c r="AO50" s="7"/>
      <c r="AP50" s="7"/>
      <c r="AQ50" s="7"/>
      <c r="AR50" s="7"/>
      <c r="AS50" s="7"/>
      <c r="AT50" s="7"/>
      <c r="AU50" s="7"/>
      <c r="AV50" s="7"/>
      <c r="AW50" s="7"/>
      <c r="AX50" s="7">
        <f>$AX$2</f>
        <v>1</v>
      </c>
      <c r="AY50" s="7">
        <f>$AY$2</f>
        <v>1</v>
      </c>
      <c r="AZ50" s="7"/>
      <c r="BA50" s="7"/>
      <c r="BB50" s="7"/>
      <c r="BC50" s="7"/>
      <c r="BD50" s="7"/>
      <c r="BE50" s="7"/>
      <c r="BF50" s="7"/>
      <c r="BG50" s="7"/>
      <c r="BH50" s="7"/>
      <c r="BI50" s="7"/>
      <c r="BJ50" s="7"/>
      <c r="BK50" s="7"/>
      <c r="BL50" s="7"/>
      <c r="BM50" s="7"/>
      <c r="BN50" s="7"/>
      <c r="BO50" s="7"/>
      <c r="BP50" s="7"/>
      <c r="BQ50" s="7">
        <f>$BQ$2</f>
        <v>1</v>
      </c>
      <c r="BR50" s="7"/>
      <c r="BS50" s="7"/>
      <c r="BT50" s="7"/>
      <c r="BU50" s="7">
        <f>$BU$2</f>
        <v>1</v>
      </c>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16"/>
    </row>
    <row r="51" spans="1:143" ht="262.3" x14ac:dyDescent="0.4">
      <c r="A51" s="186">
        <f>IF(M51,COUNTIF($M$4:M51,TRUE),"X")</f>
        <v>48</v>
      </c>
      <c r="B51" s="7" t="s">
        <v>751</v>
      </c>
      <c r="C51" s="127" t="s">
        <v>705</v>
      </c>
      <c r="D51" s="127" t="s">
        <v>746</v>
      </c>
      <c r="E51" s="127" t="s">
        <v>1160</v>
      </c>
      <c r="F51" s="126"/>
      <c r="G51" s="126"/>
      <c r="H51" s="127"/>
      <c r="I51" s="190" t="s">
        <v>623</v>
      </c>
      <c r="J51" s="68"/>
      <c r="K51" s="79" t="s">
        <v>752</v>
      </c>
      <c r="L51" s="6">
        <f t="shared" si="3"/>
        <v>1</v>
      </c>
      <c r="M51" s="6" t="b">
        <f>2=SUM(OR(AG51:AL51),OR(BR51,BN51))</f>
        <v>1</v>
      </c>
      <c r="N51" s="6"/>
      <c r="O51" s="7"/>
      <c r="P51" s="7"/>
      <c r="Q51" s="7"/>
      <c r="R51" s="7"/>
      <c r="S51" s="7"/>
      <c r="T51" s="7"/>
      <c r="U51" s="7"/>
      <c r="V51" s="7"/>
      <c r="W51" s="7"/>
      <c r="X51" s="7"/>
      <c r="Y51" s="7"/>
      <c r="Z51" s="7"/>
      <c r="AA51" s="7"/>
      <c r="AB51" s="7"/>
      <c r="AC51" s="7"/>
      <c r="AD51" s="7"/>
      <c r="AE51" s="7"/>
      <c r="AF51" s="7"/>
      <c r="AG51" s="7">
        <f t="shared" si="12"/>
        <v>1</v>
      </c>
      <c r="AH51" s="7">
        <f t="shared" si="13"/>
        <v>1</v>
      </c>
      <c r="AI51" s="7">
        <f t="shared" si="14"/>
        <v>1</v>
      </c>
      <c r="AJ51" s="7">
        <f t="shared" si="15"/>
        <v>1</v>
      </c>
      <c r="AK51" s="7">
        <f t="shared" si="16"/>
        <v>1</v>
      </c>
      <c r="AL51" s="7">
        <f t="shared" si="17"/>
        <v>1</v>
      </c>
      <c r="AM51" s="6"/>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f>$BN$2</f>
        <v>1</v>
      </c>
      <c r="BO51" s="7"/>
      <c r="BP51" s="7"/>
      <c r="BQ51" s="7"/>
      <c r="BR51" s="7">
        <f>$BR$2</f>
        <v>1</v>
      </c>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16"/>
    </row>
    <row r="52" spans="1:143" ht="43.75" x14ac:dyDescent="0.4">
      <c r="A52" s="186">
        <f>IF(M52,COUNTIF($M$4:M52,TRUE),"X")</f>
        <v>49</v>
      </c>
      <c r="B52" s="7" t="s">
        <v>753</v>
      </c>
      <c r="C52" s="127" t="s">
        <v>705</v>
      </c>
      <c r="D52" s="127" t="s">
        <v>746</v>
      </c>
      <c r="E52" s="127" t="s">
        <v>754</v>
      </c>
      <c r="F52" s="126"/>
      <c r="G52" s="126"/>
      <c r="H52" s="127"/>
      <c r="I52" s="190" t="s">
        <v>623</v>
      </c>
      <c r="J52" s="68"/>
      <c r="K52" s="79" t="s">
        <v>755</v>
      </c>
      <c r="L52" s="6">
        <f t="shared" si="3"/>
        <v>1</v>
      </c>
      <c r="M52" s="6" t="b">
        <f>2=SUM(OR(AN52:AP52),OR(AG52:AL52))</f>
        <v>1</v>
      </c>
      <c r="N52" s="6"/>
      <c r="O52" s="7"/>
      <c r="P52" s="7"/>
      <c r="Q52" s="7"/>
      <c r="R52" s="7"/>
      <c r="S52" s="7"/>
      <c r="T52" s="7"/>
      <c r="U52" s="7"/>
      <c r="V52" s="7"/>
      <c r="W52" s="7"/>
      <c r="X52" s="7"/>
      <c r="Y52" s="7"/>
      <c r="Z52" s="7"/>
      <c r="AA52" s="7"/>
      <c r="AB52" s="7"/>
      <c r="AC52" s="7"/>
      <c r="AD52" s="7"/>
      <c r="AE52" s="7"/>
      <c r="AF52" s="7"/>
      <c r="AG52" s="7">
        <f t="shared" si="12"/>
        <v>1</v>
      </c>
      <c r="AH52" s="7">
        <f t="shared" si="13"/>
        <v>1</v>
      </c>
      <c r="AI52" s="7">
        <f t="shared" si="14"/>
        <v>1</v>
      </c>
      <c r="AJ52" s="7">
        <f t="shared" si="15"/>
        <v>1</v>
      </c>
      <c r="AK52" s="7">
        <f t="shared" si="16"/>
        <v>1</v>
      </c>
      <c r="AL52" s="7">
        <f t="shared" si="17"/>
        <v>1</v>
      </c>
      <c r="AM52" s="6"/>
      <c r="AN52" s="7">
        <f>$AN$2</f>
        <v>1</v>
      </c>
      <c r="AO52" s="7">
        <f>$AO$2</f>
        <v>1</v>
      </c>
      <c r="AP52" s="7">
        <f>$AP$2</f>
        <v>1</v>
      </c>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16"/>
    </row>
    <row r="53" spans="1:143" ht="65.150000000000006" customHeight="1" x14ac:dyDescent="0.4">
      <c r="A53" s="186">
        <f>IF(M53,COUNTIF($M$4:M53,TRUE),"X")</f>
        <v>50</v>
      </c>
      <c r="B53" s="7" t="s">
        <v>756</v>
      </c>
      <c r="C53" s="127" t="s">
        <v>705</v>
      </c>
      <c r="D53" s="127" t="s">
        <v>757</v>
      </c>
      <c r="E53" s="127" t="s">
        <v>1161</v>
      </c>
      <c r="F53" s="126"/>
      <c r="G53" s="126"/>
      <c r="H53" s="127"/>
      <c r="I53" s="190" t="s">
        <v>623</v>
      </c>
      <c r="J53" s="68"/>
      <c r="K53" s="79" t="s">
        <v>720</v>
      </c>
      <c r="L53" s="6">
        <f t="shared" si="3"/>
        <v>1</v>
      </c>
      <c r="M53" s="6" t="b">
        <f>2=SUM(OR(AO53:AP53),OR(AG53:AL53))</f>
        <v>1</v>
      </c>
      <c r="N53" s="6"/>
      <c r="O53" s="7"/>
      <c r="P53" s="7"/>
      <c r="Q53" s="7"/>
      <c r="R53" s="7"/>
      <c r="S53" s="7"/>
      <c r="T53" s="7"/>
      <c r="U53" s="7"/>
      <c r="V53" s="7"/>
      <c r="W53" s="7"/>
      <c r="X53" s="7"/>
      <c r="Y53" s="7"/>
      <c r="Z53" s="7"/>
      <c r="AA53" s="7"/>
      <c r="AB53" s="7"/>
      <c r="AC53" s="7"/>
      <c r="AD53" s="7"/>
      <c r="AE53" s="7"/>
      <c r="AF53" s="7"/>
      <c r="AG53" s="7">
        <f t="shared" si="12"/>
        <v>1</v>
      </c>
      <c r="AH53" s="7">
        <f t="shared" si="13"/>
        <v>1</v>
      </c>
      <c r="AI53" s="7">
        <f t="shared" si="14"/>
        <v>1</v>
      </c>
      <c r="AJ53" s="7">
        <f t="shared" si="15"/>
        <v>1</v>
      </c>
      <c r="AK53" s="7">
        <f t="shared" si="16"/>
        <v>1</v>
      </c>
      <c r="AL53" s="7">
        <f t="shared" si="17"/>
        <v>1</v>
      </c>
      <c r="AM53" s="6"/>
      <c r="AN53" s="7"/>
      <c r="AO53" s="7">
        <f>$AO$2</f>
        <v>1</v>
      </c>
      <c r="AP53" s="7">
        <f>$AP$2</f>
        <v>1</v>
      </c>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16"/>
    </row>
    <row r="54" spans="1:143" ht="72.900000000000006" x14ac:dyDescent="0.4">
      <c r="A54" s="186">
        <f>IF(M54,COUNTIF($M$4:M54,TRUE),"X")</f>
        <v>51</v>
      </c>
      <c r="B54" s="7" t="s">
        <v>758</v>
      </c>
      <c r="C54" s="127" t="s">
        <v>705</v>
      </c>
      <c r="D54" s="127" t="s">
        <v>757</v>
      </c>
      <c r="E54" s="127" t="s">
        <v>1234</v>
      </c>
      <c r="F54" s="126"/>
      <c r="G54" s="126"/>
      <c r="H54" s="127"/>
      <c r="I54" s="190" t="s">
        <v>623</v>
      </c>
      <c r="J54" s="68"/>
      <c r="K54" s="79" t="s">
        <v>681</v>
      </c>
      <c r="L54" s="6">
        <f t="shared" si="3"/>
        <v>1</v>
      </c>
      <c r="M54" s="6" t="b">
        <f>OR(AO54,AP54)</f>
        <v>1</v>
      </c>
      <c r="N54" s="6"/>
      <c r="O54" s="7"/>
      <c r="P54" s="7"/>
      <c r="Q54" s="7"/>
      <c r="R54" s="7"/>
      <c r="S54" s="7"/>
      <c r="T54" s="7"/>
      <c r="U54" s="7"/>
      <c r="V54" s="7"/>
      <c r="W54" s="7"/>
      <c r="X54" s="7"/>
      <c r="Y54" s="7"/>
      <c r="Z54" s="7"/>
      <c r="AA54" s="7"/>
      <c r="AB54" s="7"/>
      <c r="AC54" s="7"/>
      <c r="AD54" s="7"/>
      <c r="AE54" s="7"/>
      <c r="AF54" s="7"/>
      <c r="AG54" s="7"/>
      <c r="AH54" s="7"/>
      <c r="AI54" s="7"/>
      <c r="AJ54" s="7"/>
      <c r="AK54" s="7"/>
      <c r="AL54" s="7"/>
      <c r="AM54" s="6"/>
      <c r="AN54" s="7"/>
      <c r="AO54" s="7">
        <f>$AO$2</f>
        <v>1</v>
      </c>
      <c r="AP54" s="7">
        <f>$AP$2</f>
        <v>1</v>
      </c>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16"/>
    </row>
    <row r="55" spans="1:143" ht="43.75" x14ac:dyDescent="0.4">
      <c r="A55" s="186">
        <f>IF(M55,COUNTIF($M$4:M55,TRUE),"X")</f>
        <v>52</v>
      </c>
      <c r="B55" s="7" t="s">
        <v>759</v>
      </c>
      <c r="C55" s="127" t="s">
        <v>705</v>
      </c>
      <c r="D55" s="127" t="s">
        <v>760</v>
      </c>
      <c r="E55" s="127" t="s">
        <v>761</v>
      </c>
      <c r="F55" s="126"/>
      <c r="G55" s="126"/>
      <c r="H55" s="127"/>
      <c r="I55" s="190" t="s">
        <v>623</v>
      </c>
      <c r="J55" s="68"/>
      <c r="K55" s="79" t="s">
        <v>762</v>
      </c>
      <c r="L55" s="6">
        <f t="shared" si="3"/>
        <v>1</v>
      </c>
      <c r="M55" s="6" t="b">
        <f>4=SUM(OR(AG55,AH55),CN55,CM55,OR(BW55,CA55,CH55))</f>
        <v>1</v>
      </c>
      <c r="N55" s="6"/>
      <c r="O55" s="7"/>
      <c r="P55" s="7"/>
      <c r="Q55" s="7"/>
      <c r="R55" s="7"/>
      <c r="S55" s="7"/>
      <c r="T55" s="7"/>
      <c r="U55" s="7"/>
      <c r="V55" s="7"/>
      <c r="W55" s="7"/>
      <c r="X55" s="7"/>
      <c r="Y55" s="7"/>
      <c r="Z55" s="7"/>
      <c r="AA55" s="7"/>
      <c r="AB55" s="7"/>
      <c r="AC55" s="7"/>
      <c r="AD55" s="7"/>
      <c r="AE55" s="7"/>
      <c r="AF55" s="7"/>
      <c r="AG55" s="7">
        <f>$AG$2</f>
        <v>1</v>
      </c>
      <c r="AH55" s="7">
        <f>$AH$2</f>
        <v>1</v>
      </c>
      <c r="AI55" s="7"/>
      <c r="AJ55" s="7"/>
      <c r="AK55" s="7"/>
      <c r="AL55" s="7"/>
      <c r="AM55" s="6"/>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f>$BW$2</f>
        <v>1</v>
      </c>
      <c r="BX55" s="7"/>
      <c r="BY55" s="7"/>
      <c r="BZ55" s="7"/>
      <c r="CA55" s="6">
        <f>$CA$2</f>
        <v>1</v>
      </c>
      <c r="CB55" s="7"/>
      <c r="CC55" s="7"/>
      <c r="CD55" s="7"/>
      <c r="CE55" s="7"/>
      <c r="CF55" s="7"/>
      <c r="CG55" s="7"/>
      <c r="CH55" s="6">
        <f>$CH$2</f>
        <v>1</v>
      </c>
      <c r="CI55" s="7"/>
      <c r="CJ55" s="7"/>
      <c r="CK55" s="7"/>
      <c r="CL55" s="7"/>
      <c r="CM55" s="6">
        <f>$CM$2</f>
        <v>1</v>
      </c>
      <c r="CN55" s="6">
        <f>$CN$2</f>
        <v>1</v>
      </c>
      <c r="CO55" s="6"/>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16"/>
    </row>
    <row r="56" spans="1:143" ht="87.45" x14ac:dyDescent="0.4">
      <c r="A56" s="186">
        <f>IF(M56,COUNTIF($M$4:M56,TRUE),"X")</f>
        <v>53</v>
      </c>
      <c r="B56" s="7" t="s">
        <v>763</v>
      </c>
      <c r="C56" s="127" t="s">
        <v>705</v>
      </c>
      <c r="D56" s="127" t="s">
        <v>760</v>
      </c>
      <c r="E56" s="127" t="s">
        <v>1162</v>
      </c>
      <c r="F56" s="126"/>
      <c r="G56" s="126"/>
      <c r="H56" s="127"/>
      <c r="I56" s="190" t="s">
        <v>623</v>
      </c>
      <c r="J56" s="68"/>
      <c r="K56" s="79" t="s">
        <v>764</v>
      </c>
      <c r="L56" s="6">
        <f t="shared" si="3"/>
        <v>1</v>
      </c>
      <c r="M56" s="6" t="b">
        <f>3=SUM(OR(AG56:AL56),OR(AO56,AP56),CM56)</f>
        <v>1</v>
      </c>
      <c r="N56" s="6"/>
      <c r="O56" s="7"/>
      <c r="P56" s="7"/>
      <c r="Q56" s="7"/>
      <c r="R56" s="7"/>
      <c r="S56" s="7"/>
      <c r="T56" s="7"/>
      <c r="U56" s="7"/>
      <c r="V56" s="7"/>
      <c r="W56" s="7"/>
      <c r="X56" s="7"/>
      <c r="Y56" s="7"/>
      <c r="Z56" s="7"/>
      <c r="AA56" s="7"/>
      <c r="AB56" s="7"/>
      <c r="AC56" s="7"/>
      <c r="AD56" s="7"/>
      <c r="AE56" s="7"/>
      <c r="AF56" s="7"/>
      <c r="AG56" s="7">
        <f>$AG$2</f>
        <v>1</v>
      </c>
      <c r="AH56" s="7">
        <f>$AH$2</f>
        <v>1</v>
      </c>
      <c r="AI56" s="7">
        <f>$AI$2</f>
        <v>1</v>
      </c>
      <c r="AJ56" s="7">
        <f>$AJ$2</f>
        <v>1</v>
      </c>
      <c r="AK56" s="7">
        <f>$AK$2</f>
        <v>1</v>
      </c>
      <c r="AL56" s="7">
        <f>$AL$2</f>
        <v>1</v>
      </c>
      <c r="AM56" s="6"/>
      <c r="AN56" s="7"/>
      <c r="AO56" s="7">
        <f>$AO$2</f>
        <v>1</v>
      </c>
      <c r="AP56" s="7">
        <f>$AP$2</f>
        <v>1</v>
      </c>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6"/>
      <c r="CM56" s="6">
        <f>$CM$2</f>
        <v>1</v>
      </c>
      <c r="CN56" s="6"/>
      <c r="CO56" s="6"/>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16"/>
    </row>
    <row r="57" spans="1:143" ht="58.3" x14ac:dyDescent="0.4">
      <c r="A57" s="186">
        <f>IF(M57,COUNTIF($M$4:M57,TRUE),"X")</f>
        <v>54</v>
      </c>
      <c r="B57" s="7" t="s">
        <v>765</v>
      </c>
      <c r="C57" s="127" t="s">
        <v>705</v>
      </c>
      <c r="D57" s="127" t="s">
        <v>760</v>
      </c>
      <c r="E57" s="127" t="s">
        <v>1163</v>
      </c>
      <c r="F57" s="126"/>
      <c r="G57" s="126"/>
      <c r="H57" s="127"/>
      <c r="I57" s="190" t="s">
        <v>623</v>
      </c>
      <c r="J57" s="68"/>
      <c r="K57" s="79" t="s">
        <v>766</v>
      </c>
      <c r="L57" s="6">
        <f t="shared" si="3"/>
        <v>1</v>
      </c>
      <c r="M57" s="6" t="b">
        <f>3=SUM(OR(AG57:AL57),CN57,(OR(BW57,CA57,CH57)))</f>
        <v>1</v>
      </c>
      <c r="N57" s="6"/>
      <c r="O57" s="7"/>
      <c r="P57" s="7"/>
      <c r="Q57" s="7"/>
      <c r="R57" s="7"/>
      <c r="S57" s="7"/>
      <c r="T57" s="7"/>
      <c r="U57" s="7"/>
      <c r="V57" s="7"/>
      <c r="W57" s="7"/>
      <c r="X57" s="7"/>
      <c r="Y57" s="7"/>
      <c r="Z57" s="7"/>
      <c r="AA57" s="7"/>
      <c r="AB57" s="7"/>
      <c r="AC57" s="7"/>
      <c r="AD57" s="7"/>
      <c r="AE57" s="7"/>
      <c r="AF57" s="7"/>
      <c r="AG57" s="7">
        <f>$AG$2</f>
        <v>1</v>
      </c>
      <c r="AH57" s="7">
        <f>$AH$2</f>
        <v>1</v>
      </c>
      <c r="AI57" s="7">
        <f>$AI$2</f>
        <v>1</v>
      </c>
      <c r="AJ57" s="7">
        <f>$AJ$2</f>
        <v>1</v>
      </c>
      <c r="AK57" s="7">
        <f>$AK$2</f>
        <v>1</v>
      </c>
      <c r="AL57" s="7">
        <f>$AL$2</f>
        <v>1</v>
      </c>
      <c r="AM57" s="6"/>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f>$BW$2</f>
        <v>1</v>
      </c>
      <c r="BX57" s="6"/>
      <c r="BY57" s="6"/>
      <c r="BZ57" s="7"/>
      <c r="CA57" s="6">
        <f>$CA$2</f>
        <v>1</v>
      </c>
      <c r="CB57" s="6"/>
      <c r="CC57" s="6"/>
      <c r="CD57" s="6"/>
      <c r="CE57" s="7"/>
      <c r="CF57" s="7"/>
      <c r="CG57" s="7"/>
      <c r="CH57" s="6">
        <f>$CH$2</f>
        <v>1</v>
      </c>
      <c r="CI57" s="6"/>
      <c r="CJ57" s="6"/>
      <c r="CK57" s="6"/>
      <c r="CL57" s="7"/>
      <c r="CM57" s="7"/>
      <c r="CN57" s="6">
        <f>$CN$2</f>
        <v>1</v>
      </c>
      <c r="CO57" s="6"/>
      <c r="CP57" s="7"/>
      <c r="CQ57" s="7"/>
      <c r="CR57" s="7"/>
      <c r="CS57" s="7"/>
      <c r="CT57" s="7"/>
      <c r="CU57" s="7"/>
      <c r="CV57" s="7"/>
      <c r="CW57" s="7"/>
      <c r="CX57" s="7"/>
      <c r="CY57" s="7"/>
      <c r="CZ57" s="7"/>
      <c r="DA57" s="7"/>
      <c r="DB57" s="7"/>
      <c r="DC57" s="7"/>
      <c r="DD57" s="7"/>
      <c r="DE57" s="7"/>
      <c r="DF57" s="7"/>
      <c r="DG57" s="6"/>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16"/>
    </row>
    <row r="58" spans="1:143" ht="87.45" x14ac:dyDescent="0.4">
      <c r="A58" s="186">
        <f>IF(M58,COUNTIF($M$4:M58,TRUE),"X")</f>
        <v>55</v>
      </c>
      <c r="B58" s="7" t="s">
        <v>767</v>
      </c>
      <c r="C58" s="127" t="s">
        <v>705</v>
      </c>
      <c r="D58" s="127" t="s">
        <v>760</v>
      </c>
      <c r="E58" s="127" t="s">
        <v>768</v>
      </c>
      <c r="F58" s="126"/>
      <c r="G58" s="126"/>
      <c r="H58" s="127"/>
      <c r="I58" s="190" t="s">
        <v>623</v>
      </c>
      <c r="J58" s="68"/>
      <c r="K58" s="79" t="s">
        <v>769</v>
      </c>
      <c r="L58" s="6">
        <f t="shared" si="3"/>
        <v>1</v>
      </c>
      <c r="M58" s="6" t="b">
        <f>3=SUM(AB58,OR(AU58,AV58,AX58,AY58,BB58,BC58),OR(CL58,CM58))</f>
        <v>1</v>
      </c>
      <c r="N58" s="6"/>
      <c r="O58" s="7"/>
      <c r="P58" s="7"/>
      <c r="Q58" s="7"/>
      <c r="R58" s="7"/>
      <c r="S58" s="7"/>
      <c r="T58" s="7"/>
      <c r="U58" s="7"/>
      <c r="V58" s="7"/>
      <c r="W58" s="7"/>
      <c r="X58" s="7"/>
      <c r="Y58" s="7"/>
      <c r="Z58" s="7"/>
      <c r="AA58" s="7"/>
      <c r="AB58" s="7">
        <f>$AB$2</f>
        <v>1</v>
      </c>
      <c r="AC58" s="7"/>
      <c r="AD58" s="7"/>
      <c r="AE58" s="7"/>
      <c r="AF58" s="7"/>
      <c r="AG58" s="7"/>
      <c r="AH58" s="7"/>
      <c r="AI58" s="7"/>
      <c r="AJ58" s="7"/>
      <c r="AK58" s="7"/>
      <c r="AL58" s="7"/>
      <c r="AM58" s="6"/>
      <c r="AN58" s="7"/>
      <c r="AO58" s="7"/>
      <c r="AP58" s="7"/>
      <c r="AQ58" s="7"/>
      <c r="AR58" s="7"/>
      <c r="AS58" s="7"/>
      <c r="AT58" s="7"/>
      <c r="AU58" s="7">
        <f>$AU$2</f>
        <v>1</v>
      </c>
      <c r="AV58" s="7">
        <f>$AV$2</f>
        <v>1</v>
      </c>
      <c r="AW58" s="7"/>
      <c r="AX58" s="7">
        <f>$AX$2</f>
        <v>1</v>
      </c>
      <c r="AY58" s="7">
        <f>$AY$2</f>
        <v>1</v>
      </c>
      <c r="AZ58" s="7"/>
      <c r="BA58" s="7"/>
      <c r="BB58" s="7">
        <f>$BB$2</f>
        <v>1</v>
      </c>
      <c r="BC58" s="7">
        <f>$BC$2</f>
        <v>1</v>
      </c>
      <c r="BD58" s="7"/>
      <c r="BE58" s="7"/>
      <c r="BF58" s="7"/>
      <c r="BG58" s="7"/>
      <c r="BH58" s="7"/>
      <c r="BI58" s="7"/>
      <c r="BJ58" s="7"/>
      <c r="BK58" s="6"/>
      <c r="BL58" s="6"/>
      <c r="BM58" s="7"/>
      <c r="BN58" s="7"/>
      <c r="BO58" s="7"/>
      <c r="BP58" s="7"/>
      <c r="BQ58" s="7"/>
      <c r="BR58" s="7"/>
      <c r="BS58" s="7"/>
      <c r="BT58" s="7"/>
      <c r="BU58" s="7"/>
      <c r="BV58" s="7"/>
      <c r="BW58" s="7"/>
      <c r="BX58" s="7"/>
      <c r="BY58" s="7"/>
      <c r="BZ58" s="7"/>
      <c r="CA58" s="7"/>
      <c r="CB58" s="7"/>
      <c r="CC58" s="7"/>
      <c r="CD58" s="7"/>
      <c r="CE58" s="7"/>
      <c r="CF58" s="7"/>
      <c r="CG58" s="6"/>
      <c r="CH58" s="6"/>
      <c r="CI58" s="6"/>
      <c r="CJ58" s="6"/>
      <c r="CK58" s="6"/>
      <c r="CL58" s="6">
        <f>$CL$2</f>
        <v>1</v>
      </c>
      <c r="CM58" s="6">
        <f>$CM$2</f>
        <v>1</v>
      </c>
      <c r="CN58" s="6"/>
      <c r="CO58" s="6"/>
      <c r="CP58" s="7"/>
      <c r="CQ58" s="7"/>
      <c r="CR58" s="7"/>
      <c r="CS58" s="7"/>
      <c r="CT58" s="7"/>
      <c r="CU58" s="7"/>
      <c r="CV58" s="7"/>
      <c r="CW58" s="7"/>
      <c r="CX58" s="7"/>
      <c r="CY58" s="7"/>
      <c r="CZ58" s="6"/>
      <c r="DA58" s="6"/>
      <c r="DB58" s="6"/>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16"/>
    </row>
    <row r="59" spans="1:143" ht="349.75" x14ac:dyDescent="0.4">
      <c r="A59" s="186">
        <f>IF(M59,COUNTIF($M$4:M59,TRUE),"X")</f>
        <v>56</v>
      </c>
      <c r="B59" s="7" t="s">
        <v>770</v>
      </c>
      <c r="C59" s="127" t="s">
        <v>705</v>
      </c>
      <c r="D59" s="127" t="s">
        <v>760</v>
      </c>
      <c r="E59" s="127" t="s">
        <v>1164</v>
      </c>
      <c r="F59" s="126"/>
      <c r="G59" s="126"/>
      <c r="H59" s="127"/>
      <c r="I59" s="190" t="s">
        <v>623</v>
      </c>
      <c r="J59" s="68"/>
      <c r="K59" s="79" t="s">
        <v>771</v>
      </c>
      <c r="L59" s="6">
        <f t="shared" si="3"/>
        <v>1</v>
      </c>
      <c r="M59" s="6" t="b">
        <f>2=SUM(OR(AG59:AL59),CM59)</f>
        <v>1</v>
      </c>
      <c r="N59" s="6"/>
      <c r="O59" s="7"/>
      <c r="P59" s="7"/>
      <c r="Q59" s="7"/>
      <c r="R59" s="7"/>
      <c r="S59" s="7"/>
      <c r="T59" s="7"/>
      <c r="U59" s="7"/>
      <c r="V59" s="7"/>
      <c r="W59" s="7"/>
      <c r="X59" s="7"/>
      <c r="Y59" s="7"/>
      <c r="Z59" s="7"/>
      <c r="AA59" s="7"/>
      <c r="AB59" s="7"/>
      <c r="AC59" s="7"/>
      <c r="AD59" s="7"/>
      <c r="AE59" s="7"/>
      <c r="AF59" s="7"/>
      <c r="AG59" s="7">
        <f>$AG$2</f>
        <v>1</v>
      </c>
      <c r="AH59" s="7">
        <f>$AH$2</f>
        <v>1</v>
      </c>
      <c r="AI59" s="7">
        <f t="shared" ref="AI59:AI64" si="18">$AI$2</f>
        <v>1</v>
      </c>
      <c r="AJ59" s="7">
        <f t="shared" ref="AJ59:AJ64" si="19">$AJ$2</f>
        <v>1</v>
      </c>
      <c r="AK59" s="7">
        <f t="shared" ref="AK59:AK64" si="20">$AK$2</f>
        <v>1</v>
      </c>
      <c r="AL59" s="7">
        <f t="shared" ref="AL59:AL64" si="21">$AL$2</f>
        <v>1</v>
      </c>
      <c r="AM59" s="6"/>
      <c r="AN59" s="7"/>
      <c r="AO59" s="7"/>
      <c r="AP59" s="7"/>
      <c r="AQ59" s="7"/>
      <c r="AR59" s="7"/>
      <c r="AS59" s="7"/>
      <c r="AT59" s="7"/>
      <c r="AU59" s="7"/>
      <c r="AV59" s="7"/>
      <c r="AW59" s="7"/>
      <c r="AX59" s="7"/>
      <c r="AY59" s="7"/>
      <c r="AZ59" s="7"/>
      <c r="BA59" s="7"/>
      <c r="BB59" s="7"/>
      <c r="BC59" s="7"/>
      <c r="BD59" s="7"/>
      <c r="BE59" s="7"/>
      <c r="BF59" s="7"/>
      <c r="BG59" s="7"/>
      <c r="BH59" s="7"/>
      <c r="BI59" s="7"/>
      <c r="BJ59" s="7"/>
      <c r="BK59" s="6"/>
      <c r="BL59" s="6"/>
      <c r="BM59" s="7"/>
      <c r="BN59" s="7"/>
      <c r="BO59" s="7"/>
      <c r="BP59" s="7"/>
      <c r="BQ59" s="7"/>
      <c r="BR59" s="7"/>
      <c r="BS59" s="7"/>
      <c r="BT59" s="7"/>
      <c r="BU59" s="7"/>
      <c r="BV59" s="7"/>
      <c r="BW59" s="7"/>
      <c r="BX59" s="7"/>
      <c r="BY59" s="7"/>
      <c r="BZ59" s="7"/>
      <c r="CA59" s="7"/>
      <c r="CB59" s="7"/>
      <c r="CC59" s="7"/>
      <c r="CD59" s="7"/>
      <c r="CE59" s="7"/>
      <c r="CF59" s="7"/>
      <c r="CG59" s="6"/>
      <c r="CH59" s="6"/>
      <c r="CI59" s="6"/>
      <c r="CJ59" s="6"/>
      <c r="CK59" s="6"/>
      <c r="CL59" s="6"/>
      <c r="CM59" s="6">
        <f>$CM$2</f>
        <v>1</v>
      </c>
      <c r="CN59" s="6"/>
      <c r="CO59" s="6"/>
      <c r="CP59" s="7"/>
      <c r="CQ59" s="7"/>
      <c r="CR59" s="7"/>
      <c r="CS59" s="7"/>
      <c r="CT59" s="7"/>
      <c r="CU59" s="7"/>
      <c r="CV59" s="7"/>
      <c r="CW59" s="7"/>
      <c r="CX59" s="7"/>
      <c r="CY59" s="7"/>
      <c r="CZ59" s="6"/>
      <c r="DA59" s="6"/>
      <c r="DB59" s="6"/>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16"/>
    </row>
    <row r="60" spans="1:143" ht="58.3" x14ac:dyDescent="0.4">
      <c r="A60" s="186">
        <f>IF(M60,COUNTIF($M$4:M60,TRUE),"X")</f>
        <v>57</v>
      </c>
      <c r="B60" s="7" t="s">
        <v>772</v>
      </c>
      <c r="C60" s="127" t="s">
        <v>705</v>
      </c>
      <c r="D60" s="127" t="s">
        <v>760</v>
      </c>
      <c r="E60" s="127" t="s">
        <v>1165</v>
      </c>
      <c r="F60" s="126"/>
      <c r="G60" s="126"/>
      <c r="H60" s="127"/>
      <c r="I60" s="190" t="s">
        <v>623</v>
      </c>
      <c r="J60" s="68"/>
      <c r="K60" s="79" t="s">
        <v>773</v>
      </c>
      <c r="L60" s="6">
        <f t="shared" si="3"/>
        <v>1</v>
      </c>
      <c r="M60" s="70" t="b">
        <f>3=SUM(OR(AG60:AL60),OR(BO60,BP60,BS60,BT60),CM60)</f>
        <v>1</v>
      </c>
      <c r="N60" s="6"/>
      <c r="O60" s="7"/>
      <c r="P60" s="7"/>
      <c r="Q60" s="7"/>
      <c r="R60" s="7"/>
      <c r="S60" s="7"/>
      <c r="T60" s="7"/>
      <c r="U60" s="7"/>
      <c r="V60" s="7"/>
      <c r="W60" s="7"/>
      <c r="X60" s="7"/>
      <c r="Y60" s="7"/>
      <c r="Z60" s="7"/>
      <c r="AA60" s="7"/>
      <c r="AB60" s="7"/>
      <c r="AC60" s="7"/>
      <c r="AD60" s="7"/>
      <c r="AE60" s="7"/>
      <c r="AF60" s="7"/>
      <c r="AG60" s="7">
        <f>$AG$2</f>
        <v>1</v>
      </c>
      <c r="AH60" s="7">
        <f>$AH$2</f>
        <v>1</v>
      </c>
      <c r="AI60" s="7">
        <f t="shared" si="18"/>
        <v>1</v>
      </c>
      <c r="AJ60" s="7">
        <f t="shared" si="19"/>
        <v>1</v>
      </c>
      <c r="AK60" s="7">
        <f t="shared" si="20"/>
        <v>1</v>
      </c>
      <c r="AL60" s="7">
        <f t="shared" si="21"/>
        <v>1</v>
      </c>
      <c r="AM60" s="6"/>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6"/>
      <c r="BO60" s="6">
        <f>$BO$2</f>
        <v>1</v>
      </c>
      <c r="BP60" s="6">
        <f>$BP$2</f>
        <v>1</v>
      </c>
      <c r="BQ60" s="7"/>
      <c r="BR60" s="7"/>
      <c r="BS60" s="7">
        <f>$BS$2</f>
        <v>1</v>
      </c>
      <c r="BT60" s="7">
        <f>$BT$2</f>
        <v>1</v>
      </c>
      <c r="BU60" s="7"/>
      <c r="BV60" s="6"/>
      <c r="BW60" s="7"/>
      <c r="BX60" s="7"/>
      <c r="BY60" s="7"/>
      <c r="BZ60" s="7"/>
      <c r="CA60" s="7"/>
      <c r="CB60" s="7"/>
      <c r="CC60" s="7"/>
      <c r="CD60" s="7"/>
      <c r="CE60" s="7"/>
      <c r="CF60" s="7"/>
      <c r="CG60" s="7"/>
      <c r="CH60" s="7"/>
      <c r="CI60" s="7"/>
      <c r="CJ60" s="7"/>
      <c r="CK60" s="7"/>
      <c r="CL60" s="7"/>
      <c r="CM60" s="6">
        <f>$CM$2</f>
        <v>1</v>
      </c>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16"/>
    </row>
    <row r="61" spans="1:143" ht="102" x14ac:dyDescent="0.4">
      <c r="A61" s="186">
        <f>IF(M61,COUNTIF($M$4:M61,TRUE),"X")</f>
        <v>58</v>
      </c>
      <c r="B61" s="7" t="s">
        <v>774</v>
      </c>
      <c r="C61" s="127" t="s">
        <v>705</v>
      </c>
      <c r="D61" s="127" t="s">
        <v>760</v>
      </c>
      <c r="E61" s="127" t="s">
        <v>1166</v>
      </c>
      <c r="F61" s="126"/>
      <c r="G61" s="126"/>
      <c r="H61" s="127"/>
      <c r="I61" s="190" t="s">
        <v>623</v>
      </c>
      <c r="J61" s="68"/>
      <c r="K61" s="79" t="s">
        <v>755</v>
      </c>
      <c r="L61" s="6">
        <f t="shared" si="3"/>
        <v>1</v>
      </c>
      <c r="M61" s="6" t="b">
        <f>2=SUM(OR(AN61:AP61),OR(AG61:AL61))</f>
        <v>1</v>
      </c>
      <c r="N61" s="6"/>
      <c r="O61" s="7"/>
      <c r="P61" s="7"/>
      <c r="Q61" s="7"/>
      <c r="R61" s="7"/>
      <c r="S61" s="7"/>
      <c r="T61" s="7"/>
      <c r="U61" s="7"/>
      <c r="V61" s="7"/>
      <c r="W61" s="7"/>
      <c r="X61" s="7"/>
      <c r="Y61" s="7"/>
      <c r="Z61" s="7"/>
      <c r="AA61" s="7"/>
      <c r="AB61" s="7"/>
      <c r="AC61" s="7"/>
      <c r="AD61" s="7"/>
      <c r="AE61" s="7"/>
      <c r="AF61" s="7"/>
      <c r="AG61" s="7">
        <f>$AG$2</f>
        <v>1</v>
      </c>
      <c r="AH61" s="7">
        <f>$AH$2</f>
        <v>1</v>
      </c>
      <c r="AI61" s="7">
        <f t="shared" si="18"/>
        <v>1</v>
      </c>
      <c r="AJ61" s="7">
        <f t="shared" si="19"/>
        <v>1</v>
      </c>
      <c r="AK61" s="7">
        <f t="shared" si="20"/>
        <v>1</v>
      </c>
      <c r="AL61" s="7">
        <f t="shared" si="21"/>
        <v>1</v>
      </c>
      <c r="AM61" s="6"/>
      <c r="AN61" s="7">
        <f>$AN$2</f>
        <v>1</v>
      </c>
      <c r="AO61" s="7">
        <f>$AO$2</f>
        <v>1</v>
      </c>
      <c r="AP61" s="7">
        <f>$AP$2</f>
        <v>1</v>
      </c>
      <c r="AQ61" s="7"/>
      <c r="AR61" s="7"/>
      <c r="AS61" s="7"/>
      <c r="AT61" s="7"/>
      <c r="AU61" s="7"/>
      <c r="AV61" s="7"/>
      <c r="AW61" s="7"/>
      <c r="AX61" s="7"/>
      <c r="AY61" s="7"/>
      <c r="AZ61" s="7"/>
      <c r="BA61" s="7"/>
      <c r="BB61" s="7"/>
      <c r="BC61" s="7"/>
      <c r="BD61" s="7"/>
      <c r="BE61" s="7"/>
      <c r="BF61" s="7"/>
      <c r="BG61" s="7"/>
      <c r="BH61" s="7"/>
      <c r="BI61" s="7"/>
      <c r="BJ61" s="7"/>
      <c r="BK61" s="7"/>
      <c r="BL61" s="7"/>
      <c r="BM61" s="7"/>
      <c r="BN61" s="6"/>
      <c r="BO61" s="6"/>
      <c r="BP61" s="6"/>
      <c r="BQ61" s="7"/>
      <c r="BR61" s="7"/>
      <c r="BS61" s="7"/>
      <c r="BT61" s="7"/>
      <c r="BU61" s="7"/>
      <c r="BV61" s="6"/>
      <c r="BW61" s="7"/>
      <c r="BX61" s="7"/>
      <c r="BY61" s="7"/>
      <c r="BZ61" s="7"/>
      <c r="CA61" s="7"/>
      <c r="CB61" s="7"/>
      <c r="CC61" s="7"/>
      <c r="CD61" s="7"/>
      <c r="CE61" s="7"/>
      <c r="CF61" s="7"/>
      <c r="CG61" s="7"/>
      <c r="CH61" s="7"/>
      <c r="CI61" s="7"/>
      <c r="CJ61" s="7"/>
      <c r="CK61" s="7"/>
      <c r="CL61" s="7"/>
      <c r="CM61" s="6"/>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16"/>
    </row>
    <row r="62" spans="1:143" ht="131.15" x14ac:dyDescent="0.4">
      <c r="A62" s="186">
        <f>IF(M62,COUNTIF($M$4:M62,TRUE),"X")</f>
        <v>59</v>
      </c>
      <c r="B62" s="7" t="s">
        <v>775</v>
      </c>
      <c r="C62" s="127" t="s">
        <v>705</v>
      </c>
      <c r="D62" s="127" t="s">
        <v>760</v>
      </c>
      <c r="E62" s="127" t="s">
        <v>1167</v>
      </c>
      <c r="F62" s="126"/>
      <c r="G62" s="126"/>
      <c r="H62" s="127"/>
      <c r="I62" s="190" t="s">
        <v>623</v>
      </c>
      <c r="J62" s="68"/>
      <c r="K62" s="79" t="s">
        <v>776</v>
      </c>
      <c r="L62" s="6">
        <f t="shared" si="3"/>
        <v>1</v>
      </c>
      <c r="M62" s="70" t="b">
        <f>4=SUM(OR(AI62:AL62),CE62,CF62,DA62)</f>
        <v>1</v>
      </c>
      <c r="N62" s="6"/>
      <c r="O62" s="7"/>
      <c r="P62" s="7"/>
      <c r="Q62" s="7"/>
      <c r="R62" s="7"/>
      <c r="S62" s="7"/>
      <c r="T62" s="7"/>
      <c r="U62" s="7"/>
      <c r="V62" s="7"/>
      <c r="W62" s="7"/>
      <c r="X62" s="7"/>
      <c r="Y62" s="7"/>
      <c r="Z62" s="7"/>
      <c r="AA62" s="7"/>
      <c r="AB62" s="7"/>
      <c r="AC62" s="7"/>
      <c r="AD62" s="7"/>
      <c r="AE62" s="7"/>
      <c r="AF62" s="7"/>
      <c r="AG62" s="7"/>
      <c r="AH62" s="7"/>
      <c r="AI62" s="7">
        <f t="shared" si="18"/>
        <v>1</v>
      </c>
      <c r="AJ62" s="7">
        <f t="shared" si="19"/>
        <v>1</v>
      </c>
      <c r="AK62" s="7">
        <f t="shared" si="20"/>
        <v>1</v>
      </c>
      <c r="AL62" s="7">
        <f t="shared" si="21"/>
        <v>1</v>
      </c>
      <c r="AM62" s="6"/>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6"/>
      <c r="BO62" s="6"/>
      <c r="BP62" s="6"/>
      <c r="BQ62" s="7"/>
      <c r="BR62" s="7"/>
      <c r="BS62" s="7"/>
      <c r="BT62" s="7"/>
      <c r="BU62" s="7"/>
      <c r="BV62" s="6"/>
      <c r="BW62" s="7"/>
      <c r="BX62" s="7"/>
      <c r="BY62" s="7"/>
      <c r="BZ62" s="7"/>
      <c r="CA62" s="7"/>
      <c r="CB62" s="7"/>
      <c r="CC62" s="7"/>
      <c r="CD62" s="7"/>
      <c r="CE62" s="7">
        <f>$CE$2</f>
        <v>1</v>
      </c>
      <c r="CF62" s="7">
        <f>$CF$2</f>
        <v>1</v>
      </c>
      <c r="CG62" s="7"/>
      <c r="CH62" s="7"/>
      <c r="CI62" s="7"/>
      <c r="CJ62" s="7"/>
      <c r="CK62" s="7"/>
      <c r="CL62" s="7"/>
      <c r="CM62" s="6"/>
      <c r="CN62" s="7"/>
      <c r="CO62" s="7"/>
      <c r="CP62" s="7"/>
      <c r="CQ62" s="7"/>
      <c r="CR62" s="7"/>
      <c r="CS62" s="7"/>
      <c r="CT62" s="7"/>
      <c r="CU62" s="7"/>
      <c r="CV62" s="7"/>
      <c r="CW62" s="7"/>
      <c r="CX62" s="7"/>
      <c r="CY62" s="7"/>
      <c r="CZ62" s="7"/>
      <c r="DA62" s="7">
        <f>$DA$2</f>
        <v>1</v>
      </c>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16"/>
    </row>
    <row r="63" spans="1:143" ht="131.15" x14ac:dyDescent="0.4">
      <c r="A63" s="186">
        <f>IF(M63,COUNTIF($M$4:M63,TRUE),"X")</f>
        <v>60</v>
      </c>
      <c r="B63" s="7" t="s">
        <v>777</v>
      </c>
      <c r="C63" s="127" t="s">
        <v>705</v>
      </c>
      <c r="D63" s="127" t="s">
        <v>760</v>
      </c>
      <c r="E63" s="127" t="s">
        <v>1168</v>
      </c>
      <c r="F63" s="126"/>
      <c r="G63" s="126"/>
      <c r="H63" s="127"/>
      <c r="I63" s="190" t="s">
        <v>623</v>
      </c>
      <c r="J63" s="68"/>
      <c r="K63" s="79" t="s">
        <v>776</v>
      </c>
      <c r="L63" s="6">
        <f t="shared" si="3"/>
        <v>1</v>
      </c>
      <c r="M63" s="70" t="b">
        <f>4=SUM(OR(AI63:AL63),CE63,CF63,DA63)</f>
        <v>1</v>
      </c>
      <c r="N63" s="6"/>
      <c r="O63" s="7"/>
      <c r="P63" s="7"/>
      <c r="Q63" s="7"/>
      <c r="R63" s="7"/>
      <c r="S63" s="7"/>
      <c r="T63" s="7"/>
      <c r="U63" s="7"/>
      <c r="V63" s="7"/>
      <c r="W63" s="7"/>
      <c r="X63" s="7"/>
      <c r="Y63" s="7"/>
      <c r="Z63" s="7"/>
      <c r="AA63" s="7"/>
      <c r="AB63" s="7"/>
      <c r="AC63" s="7"/>
      <c r="AD63" s="7"/>
      <c r="AE63" s="7"/>
      <c r="AF63" s="7"/>
      <c r="AG63" s="7"/>
      <c r="AH63" s="7"/>
      <c r="AI63" s="7">
        <f t="shared" si="18"/>
        <v>1</v>
      </c>
      <c r="AJ63" s="7">
        <f t="shared" si="19"/>
        <v>1</v>
      </c>
      <c r="AK63" s="7">
        <f t="shared" si="20"/>
        <v>1</v>
      </c>
      <c r="AL63" s="7">
        <f t="shared" si="21"/>
        <v>1</v>
      </c>
      <c r="AM63" s="6"/>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6"/>
      <c r="BO63" s="6"/>
      <c r="BP63" s="6"/>
      <c r="BQ63" s="7"/>
      <c r="BR63" s="7"/>
      <c r="BS63" s="7"/>
      <c r="BT63" s="7"/>
      <c r="BU63" s="7"/>
      <c r="BV63" s="6"/>
      <c r="BW63" s="7"/>
      <c r="BX63" s="7"/>
      <c r="BY63" s="7"/>
      <c r="BZ63" s="7"/>
      <c r="CA63" s="7"/>
      <c r="CB63" s="7"/>
      <c r="CC63" s="7"/>
      <c r="CD63" s="7"/>
      <c r="CE63" s="7">
        <f>$CE$2</f>
        <v>1</v>
      </c>
      <c r="CF63" s="7">
        <f>$CF$2</f>
        <v>1</v>
      </c>
      <c r="CG63" s="7"/>
      <c r="CH63" s="7"/>
      <c r="CI63" s="7"/>
      <c r="CJ63" s="7"/>
      <c r="CK63" s="7"/>
      <c r="CL63" s="7"/>
      <c r="CM63" s="6"/>
      <c r="CN63" s="7"/>
      <c r="CO63" s="7"/>
      <c r="CP63" s="7"/>
      <c r="CQ63" s="7"/>
      <c r="CR63" s="7"/>
      <c r="CS63" s="7"/>
      <c r="CT63" s="7"/>
      <c r="CU63" s="7"/>
      <c r="CV63" s="7"/>
      <c r="CW63" s="7"/>
      <c r="CX63" s="7"/>
      <c r="CY63" s="7"/>
      <c r="CZ63" s="7"/>
      <c r="DA63" s="7">
        <f>$DA$2</f>
        <v>1</v>
      </c>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16"/>
    </row>
    <row r="64" spans="1:143" ht="72.900000000000006" x14ac:dyDescent="0.4">
      <c r="A64" s="186">
        <f>IF(M64,COUNTIF($M$4:M64,TRUE),"X")</f>
        <v>61</v>
      </c>
      <c r="B64" s="7" t="s">
        <v>778</v>
      </c>
      <c r="C64" s="127" t="s">
        <v>705</v>
      </c>
      <c r="D64" s="127" t="s">
        <v>760</v>
      </c>
      <c r="E64" s="127" t="s">
        <v>1235</v>
      </c>
      <c r="F64" s="126"/>
      <c r="G64" s="126"/>
      <c r="H64" s="127"/>
      <c r="I64" s="190" t="s">
        <v>623</v>
      </c>
      <c r="J64" s="68"/>
      <c r="K64" s="79" t="s">
        <v>779</v>
      </c>
      <c r="L64" s="6">
        <f t="shared" ref="L64:L95" si="22">IF(M64=TRUE,1,0)</f>
        <v>1</v>
      </c>
      <c r="M64" s="70" t="b">
        <f>2=SUM(OR(AG64:AL64),OR(CC64,CD64))</f>
        <v>1</v>
      </c>
      <c r="N64" s="6"/>
      <c r="O64" s="7"/>
      <c r="P64" s="7"/>
      <c r="Q64" s="7"/>
      <c r="R64" s="7"/>
      <c r="S64" s="7"/>
      <c r="T64" s="7"/>
      <c r="U64" s="7"/>
      <c r="V64" s="7"/>
      <c r="W64" s="7"/>
      <c r="X64" s="7"/>
      <c r="Y64" s="7"/>
      <c r="Z64" s="7"/>
      <c r="AA64" s="7"/>
      <c r="AB64" s="7"/>
      <c r="AC64" s="7"/>
      <c r="AD64" s="7"/>
      <c r="AE64" s="7"/>
      <c r="AF64" s="7"/>
      <c r="AG64" s="7">
        <f>$AG$2</f>
        <v>1</v>
      </c>
      <c r="AH64" s="7">
        <f>$AH$2</f>
        <v>1</v>
      </c>
      <c r="AI64" s="7">
        <f t="shared" si="18"/>
        <v>1</v>
      </c>
      <c r="AJ64" s="7">
        <f t="shared" si="19"/>
        <v>1</v>
      </c>
      <c r="AK64" s="7">
        <f t="shared" si="20"/>
        <v>1</v>
      </c>
      <c r="AL64" s="7">
        <f t="shared" si="21"/>
        <v>1</v>
      </c>
      <c r="AM64" s="6"/>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6"/>
      <c r="BO64" s="6"/>
      <c r="BP64" s="6"/>
      <c r="BQ64" s="7"/>
      <c r="BR64" s="7"/>
      <c r="BS64" s="7"/>
      <c r="BT64" s="7"/>
      <c r="BU64" s="7"/>
      <c r="BV64" s="6"/>
      <c r="BW64" s="7"/>
      <c r="BX64" s="7"/>
      <c r="BY64" s="7"/>
      <c r="BZ64" s="7"/>
      <c r="CA64" s="7"/>
      <c r="CB64" s="7"/>
      <c r="CC64" s="7">
        <f>$CC$2</f>
        <v>1</v>
      </c>
      <c r="CD64" s="7">
        <f>$CD$2</f>
        <v>1</v>
      </c>
      <c r="CE64" s="7"/>
      <c r="CF64" s="7"/>
      <c r="CG64" s="7"/>
      <c r="CH64" s="7"/>
      <c r="CI64" s="7"/>
      <c r="CJ64" s="7"/>
      <c r="CK64" s="7"/>
      <c r="CL64" s="7"/>
      <c r="CM64" s="6"/>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16"/>
    </row>
    <row r="65" spans="1:143" ht="72.900000000000006" x14ac:dyDescent="0.4">
      <c r="A65" s="186">
        <f>IF(M65,COUNTIF($M$4:M65,TRUE),"X")</f>
        <v>62</v>
      </c>
      <c r="B65" s="7" t="s">
        <v>780</v>
      </c>
      <c r="C65" s="127" t="s">
        <v>705</v>
      </c>
      <c r="D65" s="127" t="s">
        <v>781</v>
      </c>
      <c r="E65" s="127" t="s">
        <v>782</v>
      </c>
      <c r="F65" s="126"/>
      <c r="G65" s="126"/>
      <c r="H65" s="127"/>
      <c r="I65" s="190" t="s">
        <v>623</v>
      </c>
      <c r="J65" s="68"/>
      <c r="K65" s="79" t="s">
        <v>783</v>
      </c>
      <c r="L65" s="6">
        <f t="shared" si="22"/>
        <v>1</v>
      </c>
      <c r="M65" s="6" t="b">
        <f>3=SUM(OR(AO65,AP65),OR(AG65,AH65),CG65)</f>
        <v>1</v>
      </c>
      <c r="N65" s="6"/>
      <c r="O65" s="7"/>
      <c r="P65" s="7"/>
      <c r="Q65" s="7"/>
      <c r="R65" s="7"/>
      <c r="S65" s="7"/>
      <c r="T65" s="7"/>
      <c r="U65" s="7"/>
      <c r="V65" s="7"/>
      <c r="W65" s="7"/>
      <c r="X65" s="7"/>
      <c r="Y65" s="7"/>
      <c r="Z65" s="7"/>
      <c r="AA65" s="7"/>
      <c r="AB65" s="7"/>
      <c r="AC65" s="7"/>
      <c r="AD65" s="7"/>
      <c r="AE65" s="7"/>
      <c r="AF65" s="7"/>
      <c r="AG65" s="7">
        <f>$AG$2</f>
        <v>1</v>
      </c>
      <c r="AH65" s="7">
        <f>$AH$2</f>
        <v>1</v>
      </c>
      <c r="AI65" s="7"/>
      <c r="AJ65" s="7"/>
      <c r="AK65" s="7"/>
      <c r="AL65" s="7"/>
      <c r="AM65" s="6"/>
      <c r="AN65" s="7"/>
      <c r="AO65" s="7">
        <f>$AO$2</f>
        <v>1</v>
      </c>
      <c r="AP65" s="7">
        <f>$AP$2</f>
        <v>1</v>
      </c>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6">
        <f>$CG$2</f>
        <v>1</v>
      </c>
      <c r="CH65" s="7"/>
      <c r="CI65" s="7"/>
      <c r="CJ65" s="7"/>
      <c r="CK65" s="7"/>
      <c r="CL65" s="7"/>
      <c r="CM65" s="7"/>
      <c r="CN65" s="7"/>
      <c r="CO65" s="7"/>
      <c r="CP65" s="7"/>
      <c r="CQ65" s="7"/>
      <c r="CR65" s="7"/>
      <c r="CS65" s="7"/>
      <c r="CT65" s="7"/>
      <c r="CU65" s="7"/>
      <c r="CV65" s="7"/>
      <c r="CW65" s="7"/>
      <c r="CX65" s="7"/>
      <c r="CY65" s="7"/>
      <c r="CZ65" s="6"/>
      <c r="DA65" s="6"/>
      <c r="DB65" s="6"/>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16"/>
    </row>
    <row r="66" spans="1:143" ht="72.900000000000006" x14ac:dyDescent="0.4">
      <c r="A66" s="186">
        <f>IF(M66,COUNTIF($M$4:M66,TRUE),"X")</f>
        <v>63</v>
      </c>
      <c r="B66" s="7" t="s">
        <v>784</v>
      </c>
      <c r="C66" s="127" t="s">
        <v>705</v>
      </c>
      <c r="D66" s="127" t="s">
        <v>785</v>
      </c>
      <c r="E66" s="244" t="s">
        <v>1173</v>
      </c>
      <c r="F66" s="126"/>
      <c r="G66" s="126"/>
      <c r="H66" s="127"/>
      <c r="I66" s="190" t="s">
        <v>623</v>
      </c>
      <c r="J66" s="68"/>
      <c r="K66" s="79" t="s">
        <v>786</v>
      </c>
      <c r="L66" s="6">
        <f t="shared" si="22"/>
        <v>1</v>
      </c>
      <c r="M66" s="6" t="b">
        <f>OR(AN66:AP66)</f>
        <v>1</v>
      </c>
      <c r="N66" s="6"/>
      <c r="O66" s="7"/>
      <c r="P66" s="7"/>
      <c r="Q66" s="7"/>
      <c r="R66" s="7"/>
      <c r="S66" s="7"/>
      <c r="T66" s="7"/>
      <c r="U66" s="7"/>
      <c r="V66" s="7"/>
      <c r="W66" s="7"/>
      <c r="X66" s="7"/>
      <c r="Y66" s="7"/>
      <c r="Z66" s="7"/>
      <c r="AA66" s="7"/>
      <c r="AB66" s="7"/>
      <c r="AC66" s="7"/>
      <c r="AD66" s="7"/>
      <c r="AE66" s="7"/>
      <c r="AF66" s="7"/>
      <c r="AG66" s="7"/>
      <c r="AH66" s="7"/>
      <c r="AI66" s="7"/>
      <c r="AJ66" s="7"/>
      <c r="AK66" s="7"/>
      <c r="AL66" s="7"/>
      <c r="AM66" s="6"/>
      <c r="AN66" s="7">
        <f>$AN$2</f>
        <v>1</v>
      </c>
      <c r="AO66" s="7">
        <f>$AO$2</f>
        <v>1</v>
      </c>
      <c r="AP66" s="7">
        <f>$AP$2</f>
        <v>1</v>
      </c>
      <c r="AQ66" s="7"/>
      <c r="AR66" s="7"/>
      <c r="AS66" s="7"/>
      <c r="AT66" s="7"/>
      <c r="AU66" s="7"/>
      <c r="AV66" s="7"/>
      <c r="AW66" s="7"/>
      <c r="AX66" s="7"/>
      <c r="AY66" s="7"/>
      <c r="AZ66" s="7"/>
      <c r="BA66" s="7"/>
      <c r="BB66" s="7"/>
      <c r="BC66" s="7"/>
      <c r="BD66" s="7"/>
      <c r="BE66" s="7"/>
      <c r="BF66" s="7"/>
      <c r="BG66" s="7"/>
      <c r="BH66" s="7"/>
      <c r="BI66" s="7"/>
      <c r="BJ66" s="7"/>
      <c r="BK66" s="6"/>
      <c r="BL66" s="6"/>
      <c r="BM66" s="7"/>
      <c r="BN66" s="7"/>
      <c r="BO66" s="7"/>
      <c r="BP66" s="7"/>
      <c r="BQ66" s="7"/>
      <c r="BR66" s="7"/>
      <c r="BS66" s="7"/>
      <c r="BT66" s="7"/>
      <c r="BU66" s="7"/>
      <c r="BV66" s="7"/>
      <c r="BW66" s="7"/>
      <c r="BX66" s="7"/>
      <c r="BY66" s="7"/>
      <c r="BZ66" s="7"/>
      <c r="CA66" s="7"/>
      <c r="CB66" s="7"/>
      <c r="CC66" s="7"/>
      <c r="CD66" s="7"/>
      <c r="CE66" s="7"/>
      <c r="CF66" s="7"/>
      <c r="CG66" s="6"/>
      <c r="CH66" s="6"/>
      <c r="CI66" s="6"/>
      <c r="CJ66" s="6"/>
      <c r="CK66" s="6"/>
      <c r="CL66" s="7"/>
      <c r="CM66" s="7"/>
      <c r="CN66" s="7"/>
      <c r="CO66" s="7"/>
      <c r="CP66" s="7"/>
      <c r="CQ66" s="7"/>
      <c r="CR66" s="7"/>
      <c r="CS66" s="7"/>
      <c r="CT66" s="7"/>
      <c r="CU66" s="7"/>
      <c r="CV66" s="7"/>
      <c r="CW66" s="7"/>
      <c r="CX66" s="7"/>
      <c r="CY66" s="7"/>
      <c r="CZ66" s="6"/>
      <c r="DA66" s="6"/>
      <c r="DB66" s="6"/>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16"/>
    </row>
    <row r="67" spans="1:143" ht="36.9" x14ac:dyDescent="0.4">
      <c r="A67" s="186">
        <f>IF(M67,COUNTIF($M$4:M67,TRUE),"X")</f>
        <v>64</v>
      </c>
      <c r="B67" s="7" t="s">
        <v>787</v>
      </c>
      <c r="C67" s="127" t="s">
        <v>705</v>
      </c>
      <c r="D67" s="127" t="s">
        <v>785</v>
      </c>
      <c r="E67" s="127" t="s">
        <v>788</v>
      </c>
      <c r="F67" s="126"/>
      <c r="G67" s="126"/>
      <c r="H67" s="127"/>
      <c r="I67" s="190" t="s">
        <v>623</v>
      </c>
      <c r="J67" s="68"/>
      <c r="K67" s="79" t="s">
        <v>789</v>
      </c>
      <c r="L67" s="6">
        <f t="shared" si="22"/>
        <v>1</v>
      </c>
      <c r="M67" s="6" t="b">
        <f>3=SUM(OR(AG67,AH67),AM67,DB67)</f>
        <v>1</v>
      </c>
      <c r="N67" s="6"/>
      <c r="O67" s="7"/>
      <c r="P67" s="7"/>
      <c r="Q67" s="7"/>
      <c r="R67" s="7"/>
      <c r="S67" s="7"/>
      <c r="T67" s="7"/>
      <c r="U67" s="7"/>
      <c r="V67" s="7"/>
      <c r="W67" s="7"/>
      <c r="X67" s="7"/>
      <c r="Y67" s="7"/>
      <c r="Z67" s="7"/>
      <c r="AA67" s="7"/>
      <c r="AB67" s="7"/>
      <c r="AC67" s="7"/>
      <c r="AD67" s="7"/>
      <c r="AE67" s="7"/>
      <c r="AF67" s="7"/>
      <c r="AG67" s="7">
        <f>$AG$2</f>
        <v>1</v>
      </c>
      <c r="AH67" s="7">
        <f>$AH$2</f>
        <v>1</v>
      </c>
      <c r="AI67" s="7"/>
      <c r="AJ67" s="7"/>
      <c r="AK67" s="7"/>
      <c r="AL67" s="7"/>
      <c r="AM67" s="6">
        <f>AM$2</f>
        <v>1</v>
      </c>
      <c r="AN67" s="7"/>
      <c r="AO67" s="7"/>
      <c r="AP67" s="7"/>
      <c r="AQ67" s="7"/>
      <c r="AR67" s="7"/>
      <c r="AS67" s="7"/>
      <c r="AT67" s="7"/>
      <c r="AU67" s="7"/>
      <c r="AV67" s="7"/>
      <c r="AW67" s="7"/>
      <c r="AX67" s="7"/>
      <c r="AY67" s="7"/>
      <c r="AZ67" s="7"/>
      <c r="BA67" s="7"/>
      <c r="BB67" s="7"/>
      <c r="BC67" s="7"/>
      <c r="BD67" s="7"/>
      <c r="BE67" s="7"/>
      <c r="BF67" s="7"/>
      <c r="BG67" s="7"/>
      <c r="BH67" s="7"/>
      <c r="BI67" s="7"/>
      <c r="BJ67" s="7"/>
      <c r="BK67" s="6"/>
      <c r="BL67" s="6"/>
      <c r="BM67" s="7"/>
      <c r="BN67" s="7"/>
      <c r="BO67" s="7"/>
      <c r="BP67" s="7"/>
      <c r="BQ67" s="7"/>
      <c r="BR67" s="7"/>
      <c r="BS67" s="7"/>
      <c r="BT67" s="7"/>
      <c r="BU67" s="7"/>
      <c r="BV67" s="7"/>
      <c r="BW67" s="7"/>
      <c r="BX67" s="7"/>
      <c r="BY67" s="7"/>
      <c r="BZ67" s="7"/>
      <c r="CA67" s="7"/>
      <c r="CB67" s="7"/>
      <c r="CC67" s="7"/>
      <c r="CD67" s="7"/>
      <c r="CE67" s="7"/>
      <c r="CF67" s="7"/>
      <c r="CG67" s="6"/>
      <c r="CH67" s="6"/>
      <c r="CI67" s="6"/>
      <c r="CJ67" s="6"/>
      <c r="CK67" s="6"/>
      <c r="CL67" s="7"/>
      <c r="CM67" s="7"/>
      <c r="CN67" s="7"/>
      <c r="CO67" s="7"/>
      <c r="CP67" s="7"/>
      <c r="CQ67" s="7"/>
      <c r="CR67" s="7"/>
      <c r="CS67" s="7"/>
      <c r="CT67" s="7"/>
      <c r="CU67" s="7"/>
      <c r="CV67" s="7"/>
      <c r="CW67" s="7"/>
      <c r="CX67" s="7"/>
      <c r="CY67" s="7"/>
      <c r="CZ67" s="6"/>
      <c r="DA67" s="6"/>
      <c r="DB67" s="6">
        <f>$DB$2</f>
        <v>1</v>
      </c>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16"/>
    </row>
    <row r="68" spans="1:143" ht="29.15" x14ac:dyDescent="0.4">
      <c r="A68" s="186">
        <f>IF(M68,COUNTIF($M$4:M68,TRUE),"X")</f>
        <v>65</v>
      </c>
      <c r="B68" s="7" t="s">
        <v>790</v>
      </c>
      <c r="C68" s="127" t="s">
        <v>705</v>
      </c>
      <c r="D68" s="127" t="s">
        <v>785</v>
      </c>
      <c r="E68" s="127" t="s">
        <v>791</v>
      </c>
      <c r="F68" s="126"/>
      <c r="G68" s="126"/>
      <c r="H68" s="127"/>
      <c r="I68" s="190" t="s">
        <v>623</v>
      </c>
      <c r="J68" s="68"/>
      <c r="K68" s="79" t="s">
        <v>792</v>
      </c>
      <c r="L68" s="6">
        <f t="shared" si="22"/>
        <v>1</v>
      </c>
      <c r="M68" s="6" t="b">
        <f>3=SUM(O68,AB68,N68)</f>
        <v>1</v>
      </c>
      <c r="N68" s="6">
        <f>$N$2</f>
        <v>1</v>
      </c>
      <c r="O68" s="7">
        <f>$O$2</f>
        <v>1</v>
      </c>
      <c r="P68" s="7"/>
      <c r="Q68" s="7"/>
      <c r="R68" s="7"/>
      <c r="S68" s="7"/>
      <c r="T68" s="7"/>
      <c r="U68" s="7"/>
      <c r="V68" s="7"/>
      <c r="W68" s="7"/>
      <c r="X68" s="7"/>
      <c r="Y68" s="7"/>
      <c r="Z68" s="7"/>
      <c r="AA68" s="7"/>
      <c r="AB68" s="7">
        <f>$AB$2</f>
        <v>1</v>
      </c>
      <c r="AC68" s="7"/>
      <c r="AD68" s="7"/>
      <c r="AE68" s="7"/>
      <c r="AF68" s="7"/>
      <c r="AG68" s="7"/>
      <c r="AH68" s="7"/>
      <c r="AI68" s="7"/>
      <c r="AJ68" s="7"/>
      <c r="AK68" s="7"/>
      <c r="AL68" s="7"/>
      <c r="AM68" s="6"/>
      <c r="AN68" s="7"/>
      <c r="AO68" s="7"/>
      <c r="AP68" s="7"/>
      <c r="AQ68" s="7"/>
      <c r="AR68" s="7"/>
      <c r="AS68" s="7"/>
      <c r="AT68" s="7"/>
      <c r="AU68" s="7"/>
      <c r="AV68" s="7"/>
      <c r="AW68" s="7"/>
      <c r="AX68" s="7"/>
      <c r="AY68" s="7"/>
      <c r="AZ68" s="7"/>
      <c r="BA68" s="7"/>
      <c r="BB68" s="7"/>
      <c r="BC68" s="7"/>
      <c r="BD68" s="7"/>
      <c r="BE68" s="7"/>
      <c r="BF68" s="7"/>
      <c r="BG68" s="7"/>
      <c r="BH68" s="7"/>
      <c r="BI68" s="7"/>
      <c r="BJ68" s="7"/>
      <c r="BK68" s="6"/>
      <c r="BL68" s="6"/>
      <c r="BM68" s="7"/>
      <c r="BN68" s="7"/>
      <c r="BO68" s="7"/>
      <c r="BP68" s="7"/>
      <c r="BQ68" s="7"/>
      <c r="BR68" s="7"/>
      <c r="BS68" s="7"/>
      <c r="BT68" s="7"/>
      <c r="BU68" s="7"/>
      <c r="BV68" s="7"/>
      <c r="BW68" s="7"/>
      <c r="BX68" s="7"/>
      <c r="BY68" s="7"/>
      <c r="BZ68" s="7"/>
      <c r="CA68" s="7"/>
      <c r="CB68" s="7"/>
      <c r="CC68" s="7"/>
      <c r="CD68" s="7"/>
      <c r="CE68" s="7"/>
      <c r="CF68" s="7"/>
      <c r="CG68" s="6"/>
      <c r="CH68" s="6"/>
      <c r="CI68" s="6"/>
      <c r="CJ68" s="6"/>
      <c r="CK68" s="6"/>
      <c r="CL68" s="7"/>
      <c r="CM68" s="7"/>
      <c r="CN68" s="7"/>
      <c r="CO68" s="7"/>
      <c r="CP68" s="7"/>
      <c r="CQ68" s="7"/>
      <c r="CR68" s="7"/>
      <c r="CS68" s="7"/>
      <c r="CT68" s="7"/>
      <c r="CU68" s="7"/>
      <c r="CV68" s="7"/>
      <c r="CW68" s="7"/>
      <c r="CX68" s="7"/>
      <c r="CY68" s="7"/>
      <c r="CZ68" s="6"/>
      <c r="DA68" s="6"/>
      <c r="DB68" s="6"/>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16"/>
    </row>
    <row r="69" spans="1:143" ht="72.900000000000006" x14ac:dyDescent="0.4">
      <c r="A69" s="186">
        <f>IF(M69,COUNTIF($M$4:M69,TRUE),"X")</f>
        <v>66</v>
      </c>
      <c r="B69" s="7" t="s">
        <v>793</v>
      </c>
      <c r="C69" s="127" t="s">
        <v>705</v>
      </c>
      <c r="D69" s="127" t="s">
        <v>785</v>
      </c>
      <c r="E69" s="127" t="s">
        <v>794</v>
      </c>
      <c r="F69" s="126"/>
      <c r="G69" s="126"/>
      <c r="H69" s="127"/>
      <c r="I69" s="190" t="s">
        <v>623</v>
      </c>
      <c r="J69" s="68"/>
      <c r="K69" s="79" t="s">
        <v>795</v>
      </c>
      <c r="L69" s="6">
        <f t="shared" si="22"/>
        <v>1</v>
      </c>
      <c r="M69" s="6" t="b">
        <f>2=SUM(OR(AG69,AH69),CV69)</f>
        <v>1</v>
      </c>
      <c r="N69" s="6"/>
      <c r="O69" s="7"/>
      <c r="P69" s="7"/>
      <c r="Q69" s="7"/>
      <c r="R69" s="7"/>
      <c r="S69" s="7"/>
      <c r="T69" s="7"/>
      <c r="U69" s="7"/>
      <c r="V69" s="7"/>
      <c r="W69" s="7"/>
      <c r="X69" s="7"/>
      <c r="Y69" s="7"/>
      <c r="Z69" s="7"/>
      <c r="AA69" s="7"/>
      <c r="AB69" s="7"/>
      <c r="AC69" s="7"/>
      <c r="AD69" s="7"/>
      <c r="AE69" s="7"/>
      <c r="AF69" s="7"/>
      <c r="AG69" s="7">
        <f>$AG$2</f>
        <v>1</v>
      </c>
      <c r="AH69" s="7">
        <f>$AH$2</f>
        <v>1</v>
      </c>
      <c r="AI69" s="7"/>
      <c r="AJ69" s="7"/>
      <c r="AK69" s="7"/>
      <c r="AL69" s="7"/>
      <c r="AM69" s="6"/>
      <c r="AN69" s="7"/>
      <c r="AO69" s="7"/>
      <c r="AP69" s="7"/>
      <c r="AQ69" s="7"/>
      <c r="AR69" s="7"/>
      <c r="AS69" s="7"/>
      <c r="AT69" s="7"/>
      <c r="AU69" s="7"/>
      <c r="AV69" s="7"/>
      <c r="AW69" s="7"/>
      <c r="AX69" s="7"/>
      <c r="AY69" s="7"/>
      <c r="AZ69" s="7"/>
      <c r="BA69" s="7"/>
      <c r="BB69" s="7"/>
      <c r="BC69" s="7"/>
      <c r="BD69" s="7"/>
      <c r="BE69" s="7"/>
      <c r="BF69" s="7"/>
      <c r="BG69" s="7"/>
      <c r="BH69" s="7"/>
      <c r="BI69" s="7"/>
      <c r="BJ69" s="7"/>
      <c r="BK69" s="6"/>
      <c r="BL69" s="6"/>
      <c r="BM69" s="7"/>
      <c r="BN69" s="7"/>
      <c r="BO69" s="7"/>
      <c r="BP69" s="7"/>
      <c r="BQ69" s="7"/>
      <c r="BR69" s="7"/>
      <c r="BS69" s="7"/>
      <c r="BT69" s="7"/>
      <c r="BU69" s="7"/>
      <c r="BV69" s="7"/>
      <c r="BW69" s="7"/>
      <c r="BX69" s="7"/>
      <c r="BY69" s="7"/>
      <c r="BZ69" s="7"/>
      <c r="CA69" s="7"/>
      <c r="CB69" s="7"/>
      <c r="CC69" s="7"/>
      <c r="CD69" s="7"/>
      <c r="CE69" s="7"/>
      <c r="CF69" s="7"/>
      <c r="CG69" s="6"/>
      <c r="CH69" s="6"/>
      <c r="CI69" s="6"/>
      <c r="CJ69" s="6"/>
      <c r="CK69" s="6"/>
      <c r="CL69" s="7"/>
      <c r="CM69" s="7"/>
      <c r="CN69" s="7"/>
      <c r="CO69" s="7"/>
      <c r="CP69" s="7"/>
      <c r="CQ69" s="7"/>
      <c r="CR69" s="7"/>
      <c r="CS69" s="7"/>
      <c r="CT69" s="7"/>
      <c r="CU69" s="7"/>
      <c r="CV69" s="7">
        <f>$CV$2</f>
        <v>1</v>
      </c>
      <c r="CW69" s="7"/>
      <c r="CX69" s="7"/>
      <c r="CY69" s="7"/>
      <c r="CZ69" s="6"/>
      <c r="DA69" s="6"/>
      <c r="DB69" s="6"/>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16"/>
    </row>
    <row r="70" spans="1:143" ht="116.6" x14ac:dyDescent="0.4">
      <c r="A70" s="186">
        <f>IF(M70,COUNTIF($M$4:M70,TRUE),"X")</f>
        <v>67</v>
      </c>
      <c r="B70" s="7" t="s">
        <v>796</v>
      </c>
      <c r="C70" s="127" t="s">
        <v>705</v>
      </c>
      <c r="D70" s="127" t="s">
        <v>785</v>
      </c>
      <c r="E70" s="127" t="s">
        <v>1174</v>
      </c>
      <c r="F70" s="126"/>
      <c r="G70" s="126"/>
      <c r="H70" s="127"/>
      <c r="I70" s="190" t="s">
        <v>623</v>
      </c>
      <c r="J70" s="68"/>
      <c r="K70" s="79" t="s">
        <v>797</v>
      </c>
      <c r="L70" s="6">
        <f t="shared" si="22"/>
        <v>1</v>
      </c>
      <c r="M70" s="6" t="b">
        <f>3=SUM(OR(AN70:AP70),OR(AI70:AL70),DA70)</f>
        <v>1</v>
      </c>
      <c r="N70" s="6"/>
      <c r="O70" s="7"/>
      <c r="P70" s="7"/>
      <c r="Q70" s="7"/>
      <c r="R70" s="7"/>
      <c r="S70" s="7"/>
      <c r="T70" s="7"/>
      <c r="U70" s="7"/>
      <c r="V70" s="7"/>
      <c r="W70" s="7"/>
      <c r="X70" s="7"/>
      <c r="Y70" s="7"/>
      <c r="Z70" s="7"/>
      <c r="AA70" s="7"/>
      <c r="AB70" s="7"/>
      <c r="AC70" s="7"/>
      <c r="AD70" s="7"/>
      <c r="AE70" s="7"/>
      <c r="AF70" s="7"/>
      <c r="AG70" s="10"/>
      <c r="AH70" s="10"/>
      <c r="AI70" s="7">
        <f>$AI$2</f>
        <v>1</v>
      </c>
      <c r="AJ70" s="7">
        <f>$AJ$2</f>
        <v>1</v>
      </c>
      <c r="AK70" s="7">
        <f>$AK$2</f>
        <v>1</v>
      </c>
      <c r="AL70" s="7">
        <f>$AL$2</f>
        <v>1</v>
      </c>
      <c r="AM70" s="6"/>
      <c r="AN70" s="7">
        <f>$AN$2</f>
        <v>1</v>
      </c>
      <c r="AO70" s="7">
        <f>$AO$2</f>
        <v>1</v>
      </c>
      <c r="AP70" s="7">
        <f>$AP$2</f>
        <v>1</v>
      </c>
      <c r="AQ70" s="7"/>
      <c r="AR70" s="7"/>
      <c r="AS70" s="7"/>
      <c r="AT70" s="7"/>
      <c r="AU70" s="7"/>
      <c r="AV70" s="7"/>
      <c r="AW70" s="7"/>
      <c r="AX70" s="7"/>
      <c r="AY70" s="7"/>
      <c r="AZ70" s="7"/>
      <c r="BA70" s="7"/>
      <c r="BB70" s="7"/>
      <c r="BC70" s="7"/>
      <c r="BD70" s="7"/>
      <c r="BE70" s="7"/>
      <c r="BF70" s="7"/>
      <c r="BG70" s="7"/>
      <c r="BH70" s="7"/>
      <c r="BI70" s="7"/>
      <c r="BJ70" s="7"/>
      <c r="BK70" s="6"/>
      <c r="BL70" s="6"/>
      <c r="BM70" s="7"/>
      <c r="BN70" s="7"/>
      <c r="BO70" s="7"/>
      <c r="BP70" s="7"/>
      <c r="BQ70" s="7"/>
      <c r="BR70" s="7"/>
      <c r="BS70" s="7"/>
      <c r="BT70" s="7"/>
      <c r="BU70" s="7"/>
      <c r="BV70" s="7"/>
      <c r="BW70" s="7"/>
      <c r="BX70" s="7"/>
      <c r="BY70" s="7"/>
      <c r="BZ70" s="7"/>
      <c r="CA70" s="7"/>
      <c r="CB70" s="7"/>
      <c r="CC70" s="7"/>
      <c r="CD70" s="7"/>
      <c r="CE70" s="7"/>
      <c r="CF70" s="7"/>
      <c r="CG70" s="6"/>
      <c r="CH70" s="6"/>
      <c r="CI70" s="6"/>
      <c r="CJ70" s="6"/>
      <c r="CK70" s="6"/>
      <c r="CL70" s="7"/>
      <c r="CM70" s="7"/>
      <c r="CN70" s="7"/>
      <c r="CO70" s="7"/>
      <c r="CP70" s="7"/>
      <c r="CQ70" s="7"/>
      <c r="CR70" s="7"/>
      <c r="CS70" s="7"/>
      <c r="CT70" s="7"/>
      <c r="CU70" s="7"/>
      <c r="CV70" s="7"/>
      <c r="CW70" s="7"/>
      <c r="CX70" s="7"/>
      <c r="CY70" s="7"/>
      <c r="CZ70" s="6"/>
      <c r="DA70" s="7">
        <f>$DA$2</f>
        <v>1</v>
      </c>
      <c r="DB70" s="6"/>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16"/>
    </row>
    <row r="71" spans="1:143" ht="116.6" x14ac:dyDescent="0.4">
      <c r="A71" s="186">
        <f>IF(M71,COUNTIF($M$4:M71,TRUE),"X")</f>
        <v>68</v>
      </c>
      <c r="B71" s="7" t="s">
        <v>798</v>
      </c>
      <c r="C71" s="127" t="s">
        <v>705</v>
      </c>
      <c r="D71" s="127" t="s">
        <v>785</v>
      </c>
      <c r="E71" s="127" t="s">
        <v>1175</v>
      </c>
      <c r="F71" s="126"/>
      <c r="G71" s="126"/>
      <c r="H71" s="127"/>
      <c r="I71" s="190" t="s">
        <v>623</v>
      </c>
      <c r="J71" s="68"/>
      <c r="K71" s="79" t="s">
        <v>797</v>
      </c>
      <c r="L71" s="6">
        <f t="shared" si="22"/>
        <v>1</v>
      </c>
      <c r="M71" s="6" t="b">
        <f>3=SUM(OR(AN71:AP71),OR(AI71:AL71),DA71)</f>
        <v>1</v>
      </c>
      <c r="N71" s="6"/>
      <c r="O71" s="7"/>
      <c r="P71" s="7"/>
      <c r="Q71" s="7"/>
      <c r="R71" s="7"/>
      <c r="S71" s="7"/>
      <c r="T71" s="7"/>
      <c r="U71" s="7"/>
      <c r="V71" s="7"/>
      <c r="W71" s="7"/>
      <c r="X71" s="7"/>
      <c r="Y71" s="7"/>
      <c r="Z71" s="7"/>
      <c r="AA71" s="7"/>
      <c r="AB71" s="7"/>
      <c r="AC71" s="7"/>
      <c r="AD71" s="7"/>
      <c r="AE71" s="7"/>
      <c r="AF71" s="7"/>
      <c r="AG71" s="7"/>
      <c r="AH71" s="7"/>
      <c r="AI71" s="7">
        <f>$AI$2</f>
        <v>1</v>
      </c>
      <c r="AJ71" s="7">
        <f>$AJ$2</f>
        <v>1</v>
      </c>
      <c r="AK71" s="7">
        <f>$AK$2</f>
        <v>1</v>
      </c>
      <c r="AL71" s="7">
        <f>$AL$2</f>
        <v>1</v>
      </c>
      <c r="AM71" s="6"/>
      <c r="AN71" s="7">
        <f>$AN$2</f>
        <v>1</v>
      </c>
      <c r="AO71" s="7">
        <f>$AO$2</f>
        <v>1</v>
      </c>
      <c r="AP71" s="7">
        <f>$AP$2</f>
        <v>1</v>
      </c>
      <c r="AQ71" s="7"/>
      <c r="AR71" s="7"/>
      <c r="AS71" s="7"/>
      <c r="AT71" s="7"/>
      <c r="AU71" s="7"/>
      <c r="AV71" s="7"/>
      <c r="AW71" s="7"/>
      <c r="AX71" s="7"/>
      <c r="AY71" s="7"/>
      <c r="AZ71" s="7"/>
      <c r="BA71" s="7"/>
      <c r="BB71" s="7"/>
      <c r="BC71" s="7"/>
      <c r="BD71" s="7"/>
      <c r="BE71" s="7"/>
      <c r="BF71" s="7"/>
      <c r="BG71" s="7"/>
      <c r="BH71" s="7"/>
      <c r="BI71" s="7"/>
      <c r="BJ71" s="7"/>
      <c r="BK71" s="6"/>
      <c r="BL71" s="6"/>
      <c r="BM71" s="7"/>
      <c r="BN71" s="7"/>
      <c r="BO71" s="7"/>
      <c r="BP71" s="7"/>
      <c r="BQ71" s="7"/>
      <c r="BR71" s="7"/>
      <c r="BS71" s="7"/>
      <c r="BT71" s="7"/>
      <c r="BU71" s="7"/>
      <c r="BV71" s="7"/>
      <c r="BW71" s="7"/>
      <c r="BX71" s="7"/>
      <c r="BY71" s="7"/>
      <c r="BZ71" s="7"/>
      <c r="CA71" s="7"/>
      <c r="CB71" s="7"/>
      <c r="CC71" s="7"/>
      <c r="CD71" s="7"/>
      <c r="CE71" s="7"/>
      <c r="CF71" s="7"/>
      <c r="CG71" s="6"/>
      <c r="CH71" s="6"/>
      <c r="CI71" s="6"/>
      <c r="CJ71" s="6"/>
      <c r="CK71" s="6"/>
      <c r="CL71" s="7"/>
      <c r="CM71" s="7"/>
      <c r="CN71" s="7"/>
      <c r="CO71" s="7"/>
      <c r="CP71" s="7"/>
      <c r="CQ71" s="7"/>
      <c r="CR71" s="7"/>
      <c r="CS71" s="7"/>
      <c r="CT71" s="7"/>
      <c r="CU71" s="7"/>
      <c r="CV71" s="7"/>
      <c r="CW71" s="7"/>
      <c r="CX71" s="7"/>
      <c r="CY71" s="7"/>
      <c r="CZ71" s="6"/>
      <c r="DA71" s="7">
        <f>$DA$2</f>
        <v>1</v>
      </c>
      <c r="DB71" s="6"/>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16"/>
    </row>
    <row r="72" spans="1:143" ht="160.30000000000001" x14ac:dyDescent="0.4">
      <c r="A72" s="186">
        <f>IF(M72,COUNTIF($M$4:M72,TRUE),"X")</f>
        <v>69</v>
      </c>
      <c r="B72" s="7" t="s">
        <v>799</v>
      </c>
      <c r="C72" s="127" t="s">
        <v>705</v>
      </c>
      <c r="D72" s="127" t="s">
        <v>800</v>
      </c>
      <c r="E72" s="127" t="s">
        <v>1176</v>
      </c>
      <c r="F72" s="126"/>
      <c r="G72" s="126"/>
      <c r="H72" s="127"/>
      <c r="I72" s="190" t="s">
        <v>623</v>
      </c>
      <c r="J72" s="68"/>
      <c r="K72" s="79" t="s">
        <v>801</v>
      </c>
      <c r="L72" s="6">
        <f t="shared" si="22"/>
        <v>1</v>
      </c>
      <c r="M72" s="6" t="b">
        <f>2=SUM(OR(AG72:AL72),OR(2=SUM(AN72,CE72),3=SUM(AO72,AX72,OR(CE72,CF72)),3=SUM(AP72,AY72,OR(CE72,CF72))))</f>
        <v>1</v>
      </c>
      <c r="N72" s="6"/>
      <c r="O72" s="7"/>
      <c r="P72" s="7"/>
      <c r="Q72" s="7"/>
      <c r="R72" s="7"/>
      <c r="S72" s="7"/>
      <c r="T72" s="7"/>
      <c r="U72" s="7"/>
      <c r="V72" s="7"/>
      <c r="W72" s="7"/>
      <c r="X72" s="7"/>
      <c r="Y72" s="7"/>
      <c r="Z72" s="7"/>
      <c r="AA72" s="7"/>
      <c r="AB72" s="7"/>
      <c r="AC72" s="7"/>
      <c r="AD72" s="7"/>
      <c r="AE72" s="7"/>
      <c r="AF72" s="7"/>
      <c r="AG72" s="7">
        <f>$AG$2</f>
        <v>1</v>
      </c>
      <c r="AH72" s="7">
        <f>$AH$2</f>
        <v>1</v>
      </c>
      <c r="AI72" s="7">
        <f>$AI$2</f>
        <v>1</v>
      </c>
      <c r="AJ72" s="7">
        <f>$AJ$2</f>
        <v>1</v>
      </c>
      <c r="AK72" s="7">
        <f>$AK$2</f>
        <v>1</v>
      </c>
      <c r="AL72" s="7">
        <f>$AL$2</f>
        <v>1</v>
      </c>
      <c r="AM72" s="6"/>
      <c r="AN72" s="7">
        <f>$AN$2</f>
        <v>1</v>
      </c>
      <c r="AO72" s="7">
        <f>$AO$2</f>
        <v>1</v>
      </c>
      <c r="AP72" s="7">
        <f>$AP$2</f>
        <v>1</v>
      </c>
      <c r="AQ72" s="7"/>
      <c r="AR72" s="7"/>
      <c r="AS72" s="7"/>
      <c r="AT72" s="7"/>
      <c r="AU72" s="7"/>
      <c r="AV72" s="7"/>
      <c r="AW72" s="7"/>
      <c r="AX72" s="7">
        <f>$AX$2</f>
        <v>1</v>
      </c>
      <c r="AY72" s="7">
        <f>$AY$2</f>
        <v>1</v>
      </c>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f>$CE$2</f>
        <v>1</v>
      </c>
      <c r="CF72" s="7">
        <f>$CF$2</f>
        <v>1</v>
      </c>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16"/>
    </row>
    <row r="73" spans="1:143" ht="72.900000000000006" x14ac:dyDescent="0.4">
      <c r="A73" s="186">
        <f>IF(M73,COUNTIF($M$4:M73,TRUE),"X")</f>
        <v>70</v>
      </c>
      <c r="B73" s="7" t="s">
        <v>1177</v>
      </c>
      <c r="C73" s="127" t="s">
        <v>705</v>
      </c>
      <c r="D73" s="127" t="s">
        <v>800</v>
      </c>
      <c r="E73" s="127" t="s">
        <v>1178</v>
      </c>
      <c r="F73" s="126"/>
      <c r="G73" s="126"/>
      <c r="H73" s="127"/>
      <c r="I73" s="190" t="s">
        <v>623</v>
      </c>
      <c r="J73" s="68"/>
      <c r="K73" s="79" t="s">
        <v>786</v>
      </c>
      <c r="L73" s="6">
        <f t="shared" si="22"/>
        <v>1</v>
      </c>
      <c r="M73" s="6" t="b">
        <f>OR(AN73:AP73)</f>
        <v>1</v>
      </c>
      <c r="N73" s="6"/>
      <c r="O73" s="7"/>
      <c r="P73" s="7"/>
      <c r="Q73" s="7"/>
      <c r="R73" s="7"/>
      <c r="S73" s="7"/>
      <c r="T73" s="7"/>
      <c r="U73" s="7"/>
      <c r="V73" s="7"/>
      <c r="W73" s="7"/>
      <c r="X73" s="7"/>
      <c r="Y73" s="7"/>
      <c r="Z73" s="7"/>
      <c r="AA73" s="7"/>
      <c r="AB73" s="7"/>
      <c r="AC73" s="7"/>
      <c r="AD73" s="7"/>
      <c r="AE73" s="7"/>
      <c r="AF73" s="7"/>
      <c r="AG73" s="7"/>
      <c r="AH73" s="7"/>
      <c r="AI73" s="7"/>
      <c r="AJ73" s="7"/>
      <c r="AK73" s="7"/>
      <c r="AL73" s="7"/>
      <c r="AM73" s="6"/>
      <c r="AN73" s="7">
        <f>$AN$2</f>
        <v>1</v>
      </c>
      <c r="AO73" s="7">
        <f>$AO$2</f>
        <v>1</v>
      </c>
      <c r="AP73" s="7">
        <f>$AP$2</f>
        <v>1</v>
      </c>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16"/>
    </row>
    <row r="74" spans="1:143" ht="91.65" customHeight="1" x14ac:dyDescent="0.4">
      <c r="A74" s="186">
        <f>IF(M74,COUNTIF($M$4:M74,TRUE),"X")</f>
        <v>71</v>
      </c>
      <c r="B74" s="7" t="s">
        <v>802</v>
      </c>
      <c r="C74" s="127" t="s">
        <v>705</v>
      </c>
      <c r="D74" s="127" t="s">
        <v>803</v>
      </c>
      <c r="E74" s="127" t="s">
        <v>804</v>
      </c>
      <c r="F74" s="126"/>
      <c r="G74" s="126"/>
      <c r="H74" s="127"/>
      <c r="I74" s="190" t="s">
        <v>623</v>
      </c>
      <c r="J74" s="68"/>
      <c r="K74" s="79" t="s">
        <v>805</v>
      </c>
      <c r="L74" s="6">
        <f t="shared" si="22"/>
        <v>1</v>
      </c>
      <c r="M74" s="6" t="b">
        <f>2=SUM(OR(AO74,AP74),OR(AG74,AH74))</f>
        <v>1</v>
      </c>
      <c r="N74" s="6"/>
      <c r="O74" s="7"/>
      <c r="P74" s="7"/>
      <c r="Q74" s="7"/>
      <c r="R74" s="7"/>
      <c r="S74" s="7"/>
      <c r="T74" s="7"/>
      <c r="U74" s="7"/>
      <c r="V74" s="7"/>
      <c r="W74" s="7"/>
      <c r="X74" s="7"/>
      <c r="Y74" s="7"/>
      <c r="Z74" s="7"/>
      <c r="AA74" s="7"/>
      <c r="AB74" s="7"/>
      <c r="AC74" s="7"/>
      <c r="AD74" s="7"/>
      <c r="AE74" s="7"/>
      <c r="AF74" s="7"/>
      <c r="AG74" s="7">
        <f>$AG$2</f>
        <v>1</v>
      </c>
      <c r="AH74" s="7">
        <f>$AH$2</f>
        <v>1</v>
      </c>
      <c r="AI74" s="7"/>
      <c r="AJ74" s="7"/>
      <c r="AK74" s="7"/>
      <c r="AL74" s="7"/>
      <c r="AM74" s="6"/>
      <c r="AN74" s="7"/>
      <c r="AO74" s="7">
        <f>$AO$2</f>
        <v>1</v>
      </c>
      <c r="AP74" s="7">
        <f>$AP$2</f>
        <v>1</v>
      </c>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16"/>
    </row>
    <row r="75" spans="1:143" ht="58.3" x14ac:dyDescent="0.4">
      <c r="A75" s="186">
        <f>IF(M75,COUNTIF($M$4:M75,TRUE),"X")</f>
        <v>72</v>
      </c>
      <c r="B75" s="7" t="s">
        <v>806</v>
      </c>
      <c r="C75" s="127" t="s">
        <v>807</v>
      </c>
      <c r="D75" s="127" t="s">
        <v>808</v>
      </c>
      <c r="E75" s="127" t="s">
        <v>809</v>
      </c>
      <c r="F75" s="126"/>
      <c r="G75" s="126"/>
      <c r="H75" s="127"/>
      <c r="I75" s="190" t="s">
        <v>623</v>
      </c>
      <c r="J75" s="68"/>
      <c r="K75" s="79" t="s">
        <v>810</v>
      </c>
      <c r="L75" s="6">
        <f t="shared" si="22"/>
        <v>1</v>
      </c>
      <c r="M75" s="6" t="b">
        <f>2=SUM(CY75,OR(AG75,AH75))</f>
        <v>1</v>
      </c>
      <c r="N75" s="6"/>
      <c r="O75" s="7"/>
      <c r="P75" s="7"/>
      <c r="Q75" s="7"/>
      <c r="R75" s="7"/>
      <c r="S75" s="7"/>
      <c r="T75" s="7"/>
      <c r="U75" s="7"/>
      <c r="V75" s="7"/>
      <c r="W75" s="7"/>
      <c r="X75" s="7"/>
      <c r="Y75" s="7"/>
      <c r="Z75" s="7"/>
      <c r="AA75" s="7"/>
      <c r="AB75" s="7"/>
      <c r="AC75" s="7"/>
      <c r="AD75" s="7"/>
      <c r="AE75" s="7"/>
      <c r="AF75" s="7"/>
      <c r="AG75" s="7">
        <f>$AG$2</f>
        <v>1</v>
      </c>
      <c r="AH75" s="7">
        <f>$AH$2</f>
        <v>1</v>
      </c>
      <c r="AI75" s="7"/>
      <c r="AJ75" s="7"/>
      <c r="AK75" s="7"/>
      <c r="AL75" s="7"/>
      <c r="AM75" s="6"/>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f>$CY$2</f>
        <v>1</v>
      </c>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16"/>
    </row>
    <row r="76" spans="1:143" ht="58.3" x14ac:dyDescent="0.4">
      <c r="A76" s="186">
        <f>IF(M76,COUNTIF($M$4:M76,TRUE),"X")</f>
        <v>73</v>
      </c>
      <c r="B76" s="7" t="s">
        <v>811</v>
      </c>
      <c r="C76" s="127" t="s">
        <v>807</v>
      </c>
      <c r="D76" s="127" t="s">
        <v>808</v>
      </c>
      <c r="E76" s="127" t="s">
        <v>812</v>
      </c>
      <c r="F76" s="126"/>
      <c r="G76" s="126"/>
      <c r="H76" s="127"/>
      <c r="I76" s="190" t="s">
        <v>623</v>
      </c>
      <c r="J76" s="68"/>
      <c r="K76" s="79" t="s">
        <v>813</v>
      </c>
      <c r="L76" s="6">
        <f t="shared" si="22"/>
        <v>1</v>
      </c>
      <c r="M76" s="6" t="b">
        <f>1=SUM(CY76)</f>
        <v>1</v>
      </c>
      <c r="N76" s="6"/>
      <c r="O76" s="7"/>
      <c r="P76" s="7"/>
      <c r="Q76" s="7"/>
      <c r="R76" s="7"/>
      <c r="S76" s="7"/>
      <c r="T76" s="7"/>
      <c r="U76" s="7"/>
      <c r="V76" s="7"/>
      <c r="W76" s="7"/>
      <c r="X76" s="7"/>
      <c r="Y76" s="7"/>
      <c r="Z76" s="7"/>
      <c r="AA76" s="7"/>
      <c r="AB76" s="7"/>
      <c r="AC76" s="7"/>
      <c r="AD76" s="7"/>
      <c r="AE76" s="7"/>
      <c r="AF76" s="7"/>
      <c r="AG76" s="7"/>
      <c r="AH76" s="7"/>
      <c r="AI76" s="7"/>
      <c r="AJ76" s="7"/>
      <c r="AK76" s="7"/>
      <c r="AL76" s="7"/>
      <c r="AM76" s="6"/>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f>$CY$2</f>
        <v>1</v>
      </c>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16"/>
    </row>
    <row r="77" spans="1:143" ht="29.15" x14ac:dyDescent="0.4">
      <c r="A77" s="186">
        <f>IF(M77,COUNTIF($M$4:M77,TRUE),"X")</f>
        <v>74</v>
      </c>
      <c r="B77" s="7" t="s">
        <v>814</v>
      </c>
      <c r="C77" s="127" t="s">
        <v>807</v>
      </c>
      <c r="D77" s="127" t="s">
        <v>808</v>
      </c>
      <c r="E77" s="127" t="s">
        <v>815</v>
      </c>
      <c r="F77" s="126"/>
      <c r="G77" s="126"/>
      <c r="H77" s="127"/>
      <c r="I77" s="190" t="s">
        <v>623</v>
      </c>
      <c r="J77" s="68"/>
      <c r="K77" s="79" t="s">
        <v>816</v>
      </c>
      <c r="L77" s="6">
        <f t="shared" si="22"/>
        <v>1</v>
      </c>
      <c r="M77" s="6" t="b">
        <f>2=SUM(AF77,CY77)</f>
        <v>1</v>
      </c>
      <c r="N77" s="6"/>
      <c r="O77" s="7"/>
      <c r="P77" s="7"/>
      <c r="Q77" s="7"/>
      <c r="R77" s="7"/>
      <c r="S77" s="7"/>
      <c r="T77" s="7"/>
      <c r="U77" s="7"/>
      <c r="V77" s="7"/>
      <c r="W77" s="7"/>
      <c r="X77" s="7"/>
      <c r="Y77" s="7"/>
      <c r="Z77" s="7"/>
      <c r="AA77" s="7"/>
      <c r="AB77" s="7"/>
      <c r="AC77" s="7"/>
      <c r="AD77" s="7"/>
      <c r="AE77" s="7"/>
      <c r="AF77" s="7">
        <f>$AF$2</f>
        <v>1</v>
      </c>
      <c r="AG77" s="7"/>
      <c r="AH77" s="7"/>
      <c r="AI77" s="7"/>
      <c r="AJ77" s="7"/>
      <c r="AK77" s="7"/>
      <c r="AL77" s="7"/>
      <c r="AM77" s="6"/>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f>$CY$2</f>
        <v>1</v>
      </c>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16"/>
    </row>
    <row r="78" spans="1:143" ht="58.3" x14ac:dyDescent="0.4">
      <c r="A78" s="186">
        <f>IF(M78,COUNTIF($M$4:M78,TRUE),"X")</f>
        <v>75</v>
      </c>
      <c r="B78" s="7" t="s">
        <v>817</v>
      </c>
      <c r="C78" s="127" t="s">
        <v>807</v>
      </c>
      <c r="D78" s="127" t="s">
        <v>808</v>
      </c>
      <c r="E78" s="127" t="s">
        <v>818</v>
      </c>
      <c r="F78" s="126"/>
      <c r="G78" s="126"/>
      <c r="H78" s="127"/>
      <c r="I78" s="190" t="s">
        <v>623</v>
      </c>
      <c r="J78" s="68"/>
      <c r="K78" s="79" t="s">
        <v>819</v>
      </c>
      <c r="L78" s="6">
        <f t="shared" si="22"/>
        <v>1</v>
      </c>
      <c r="M78" s="6" t="b">
        <f>2=SUM(OR(AG78:AL78),CY78)</f>
        <v>1</v>
      </c>
      <c r="N78" s="6"/>
      <c r="O78" s="7"/>
      <c r="P78" s="7"/>
      <c r="Q78" s="7"/>
      <c r="R78" s="7"/>
      <c r="S78" s="7"/>
      <c r="T78" s="7"/>
      <c r="U78" s="7"/>
      <c r="V78" s="7"/>
      <c r="W78" s="7"/>
      <c r="X78" s="7"/>
      <c r="Y78" s="7"/>
      <c r="Z78" s="7"/>
      <c r="AA78" s="7"/>
      <c r="AB78" s="7"/>
      <c r="AC78" s="7"/>
      <c r="AD78" s="7"/>
      <c r="AE78" s="7"/>
      <c r="AF78" s="7"/>
      <c r="AG78" s="7">
        <f t="shared" ref="AG78:AG83" si="23">$AG$2</f>
        <v>1</v>
      </c>
      <c r="AH78" s="7">
        <f t="shared" ref="AH78:AH83" si="24">$AH$2</f>
        <v>1</v>
      </c>
      <c r="AI78" s="7">
        <f>$AI$2</f>
        <v>1</v>
      </c>
      <c r="AJ78" s="7">
        <f>$AJ$2</f>
        <v>1</v>
      </c>
      <c r="AK78" s="7">
        <f>$AK$2</f>
        <v>1</v>
      </c>
      <c r="AL78" s="7">
        <f>$AL$2</f>
        <v>1</v>
      </c>
      <c r="AM78" s="6"/>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f>$CY$2</f>
        <v>1</v>
      </c>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16"/>
    </row>
    <row r="79" spans="1:143" ht="87.45" x14ac:dyDescent="0.4">
      <c r="A79" s="186">
        <f>IF(M79,COUNTIF($M$4:M79,TRUE),"X")</f>
        <v>76</v>
      </c>
      <c r="B79" s="7" t="s">
        <v>820</v>
      </c>
      <c r="C79" s="127" t="s">
        <v>807</v>
      </c>
      <c r="D79" s="127" t="s">
        <v>821</v>
      </c>
      <c r="E79" s="127" t="s">
        <v>822</v>
      </c>
      <c r="F79" s="126"/>
      <c r="G79" s="126"/>
      <c r="H79" s="127"/>
      <c r="I79" s="190" t="s">
        <v>623</v>
      </c>
      <c r="J79" s="68"/>
      <c r="K79" s="79" t="s">
        <v>823</v>
      </c>
      <c r="L79" s="6">
        <f t="shared" si="22"/>
        <v>1</v>
      </c>
      <c r="M79" s="6" t="b">
        <f>2=SUM(OR(AG79,AH79),OR(AN79:AP79))</f>
        <v>1</v>
      </c>
      <c r="N79" s="6"/>
      <c r="O79" s="7"/>
      <c r="P79" s="7"/>
      <c r="Q79" s="7"/>
      <c r="R79" s="7"/>
      <c r="S79" s="7"/>
      <c r="T79" s="7"/>
      <c r="U79" s="7"/>
      <c r="V79" s="7"/>
      <c r="W79" s="7"/>
      <c r="X79" s="7"/>
      <c r="Y79" s="7"/>
      <c r="Z79" s="7"/>
      <c r="AA79" s="7"/>
      <c r="AB79" s="7"/>
      <c r="AC79" s="7"/>
      <c r="AD79" s="7"/>
      <c r="AE79" s="7"/>
      <c r="AF79" s="7"/>
      <c r="AG79" s="7">
        <f t="shared" si="23"/>
        <v>1</v>
      </c>
      <c r="AH79" s="7">
        <f t="shared" si="24"/>
        <v>1</v>
      </c>
      <c r="AI79" s="7"/>
      <c r="AJ79" s="7"/>
      <c r="AK79" s="7"/>
      <c r="AL79" s="7"/>
      <c r="AM79" s="6"/>
      <c r="AN79" s="7">
        <f>$AN$2</f>
        <v>1</v>
      </c>
      <c r="AO79" s="7">
        <f>$AO$2</f>
        <v>1</v>
      </c>
      <c r="AP79" s="7">
        <f>$AP$2</f>
        <v>1</v>
      </c>
      <c r="AQ79" s="7"/>
      <c r="AR79" s="7"/>
      <c r="AS79" s="7"/>
      <c r="AT79" s="7"/>
      <c r="AU79" s="7"/>
      <c r="AV79" s="7"/>
      <c r="AW79" s="7"/>
      <c r="AX79" s="7"/>
      <c r="AY79" s="7"/>
      <c r="AZ79" s="7"/>
      <c r="BA79" s="7"/>
      <c r="BB79" s="7"/>
      <c r="BC79" s="7"/>
      <c r="BD79" s="7"/>
      <c r="BE79" s="7"/>
      <c r="BF79" s="7"/>
      <c r="BG79" s="7"/>
      <c r="BH79" s="7"/>
      <c r="BI79" s="7"/>
      <c r="BJ79" s="7"/>
      <c r="BK79" s="6"/>
      <c r="BL79" s="6"/>
      <c r="BM79" s="7"/>
      <c r="BN79" s="7"/>
      <c r="BO79" s="7"/>
      <c r="BP79" s="7"/>
      <c r="BQ79" s="7"/>
      <c r="BR79" s="7"/>
      <c r="BS79" s="7"/>
      <c r="BT79" s="7"/>
      <c r="BU79" s="7"/>
      <c r="BV79" s="7"/>
      <c r="BW79" s="7"/>
      <c r="BX79" s="7"/>
      <c r="BY79" s="7"/>
      <c r="BZ79" s="7"/>
      <c r="CA79" s="7"/>
      <c r="CB79" s="7"/>
      <c r="CC79" s="7"/>
      <c r="CD79" s="7"/>
      <c r="CE79" s="7"/>
      <c r="CF79" s="7"/>
      <c r="CG79" s="6"/>
      <c r="CH79" s="6"/>
      <c r="CI79" s="6"/>
      <c r="CJ79" s="6"/>
      <c r="CK79" s="6"/>
      <c r="CL79" s="7"/>
      <c r="CM79" s="7"/>
      <c r="CN79" s="7"/>
      <c r="CO79" s="7"/>
      <c r="CP79" s="7"/>
      <c r="CQ79" s="7"/>
      <c r="CR79" s="7"/>
      <c r="CS79" s="7"/>
      <c r="CT79" s="7"/>
      <c r="CU79" s="7"/>
      <c r="CV79" s="7"/>
      <c r="CW79" s="7"/>
      <c r="CX79" s="7"/>
      <c r="CY79" s="7"/>
      <c r="CZ79" s="6"/>
      <c r="DA79" s="6"/>
      <c r="DB79" s="6"/>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16"/>
    </row>
    <row r="80" spans="1:143" ht="43.75" x14ac:dyDescent="0.4">
      <c r="A80" s="186">
        <f>IF(M80,COUNTIF($M$4:M80,TRUE),"X")</f>
        <v>77</v>
      </c>
      <c r="B80" s="7" t="s">
        <v>824</v>
      </c>
      <c r="C80" s="127" t="s">
        <v>807</v>
      </c>
      <c r="D80" s="127" t="s">
        <v>821</v>
      </c>
      <c r="E80" s="127" t="s">
        <v>825</v>
      </c>
      <c r="F80" s="126"/>
      <c r="G80" s="126"/>
      <c r="H80" s="127"/>
      <c r="I80" s="190" t="s">
        <v>623</v>
      </c>
      <c r="J80" s="68"/>
      <c r="K80" s="79" t="s">
        <v>826</v>
      </c>
      <c r="L80" s="6">
        <f t="shared" si="22"/>
        <v>1</v>
      </c>
      <c r="M80" s="6" t="b">
        <f>2=SUM(OR(AG80:AL80),CH80)</f>
        <v>1</v>
      </c>
      <c r="N80" s="6"/>
      <c r="O80" s="7"/>
      <c r="P80" s="7"/>
      <c r="Q80" s="7"/>
      <c r="R80" s="7"/>
      <c r="S80" s="7"/>
      <c r="T80" s="7"/>
      <c r="U80" s="7"/>
      <c r="V80" s="7"/>
      <c r="W80" s="7"/>
      <c r="X80" s="7"/>
      <c r="Y80" s="7"/>
      <c r="Z80" s="7"/>
      <c r="AA80" s="7"/>
      <c r="AB80" s="7"/>
      <c r="AC80" s="7"/>
      <c r="AD80" s="7"/>
      <c r="AE80" s="7"/>
      <c r="AF80" s="7"/>
      <c r="AG80" s="7">
        <f t="shared" si="23"/>
        <v>1</v>
      </c>
      <c r="AH80" s="7">
        <f t="shared" si="24"/>
        <v>1</v>
      </c>
      <c r="AI80" s="7">
        <f>$AI$2</f>
        <v>1</v>
      </c>
      <c r="AJ80" s="7">
        <f>$AJ$2</f>
        <v>1</v>
      </c>
      <c r="AK80" s="7">
        <f>$AK$2</f>
        <v>1</v>
      </c>
      <c r="AL80" s="7">
        <f>$AL$2</f>
        <v>1</v>
      </c>
      <c r="AM80" s="6"/>
      <c r="AN80" s="7"/>
      <c r="AO80" s="7"/>
      <c r="AP80" s="7"/>
      <c r="AQ80" s="7"/>
      <c r="AR80" s="7"/>
      <c r="AS80" s="7"/>
      <c r="AT80" s="7"/>
      <c r="AU80" s="7"/>
      <c r="AV80" s="7"/>
      <c r="AW80" s="7"/>
      <c r="AX80" s="7"/>
      <c r="AY80" s="7"/>
      <c r="AZ80" s="7"/>
      <c r="BA80" s="7"/>
      <c r="BB80" s="7"/>
      <c r="BC80" s="7"/>
      <c r="BD80" s="7"/>
      <c r="BE80" s="7"/>
      <c r="BF80" s="7"/>
      <c r="BG80" s="7"/>
      <c r="BH80" s="7"/>
      <c r="BI80" s="7"/>
      <c r="BJ80" s="7"/>
      <c r="BK80" s="6"/>
      <c r="BL80" s="6"/>
      <c r="BM80" s="7"/>
      <c r="BN80" s="7"/>
      <c r="BO80" s="7"/>
      <c r="BP80" s="7"/>
      <c r="BQ80" s="7"/>
      <c r="BR80" s="7"/>
      <c r="BS80" s="7"/>
      <c r="BT80" s="7"/>
      <c r="BU80" s="7"/>
      <c r="BV80" s="7"/>
      <c r="BW80" s="7"/>
      <c r="BX80" s="7"/>
      <c r="BY80" s="7"/>
      <c r="BZ80" s="7"/>
      <c r="CA80" s="7"/>
      <c r="CB80" s="7"/>
      <c r="CC80" s="7"/>
      <c r="CD80" s="7"/>
      <c r="CE80" s="7"/>
      <c r="CF80" s="7"/>
      <c r="CG80" s="6"/>
      <c r="CH80" s="6">
        <f>$CH$2</f>
        <v>1</v>
      </c>
      <c r="CI80" s="6"/>
      <c r="CJ80" s="6"/>
      <c r="CK80" s="6"/>
      <c r="CL80" s="7"/>
      <c r="CM80" s="7"/>
      <c r="CN80" s="7"/>
      <c r="CO80" s="7"/>
      <c r="CP80" s="7"/>
      <c r="CQ80" s="7"/>
      <c r="CR80" s="7"/>
      <c r="CS80" s="7"/>
      <c r="CT80" s="7"/>
      <c r="CU80" s="7"/>
      <c r="CV80" s="7"/>
      <c r="CW80" s="7"/>
      <c r="CX80" s="7"/>
      <c r="CY80" s="7"/>
      <c r="CZ80" s="6"/>
      <c r="DA80" s="6"/>
      <c r="DB80" s="6"/>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16"/>
    </row>
    <row r="81" spans="1:143" ht="58.3" x14ac:dyDescent="0.4">
      <c r="A81" s="186">
        <f>IF(M81,COUNTIF($M$4:M81,TRUE),"X")</f>
        <v>78</v>
      </c>
      <c r="B81" s="7" t="s">
        <v>827</v>
      </c>
      <c r="C81" s="127" t="s">
        <v>807</v>
      </c>
      <c r="D81" s="127" t="s">
        <v>821</v>
      </c>
      <c r="E81" s="127" t="s">
        <v>828</v>
      </c>
      <c r="F81" s="126"/>
      <c r="G81" s="126"/>
      <c r="H81" s="127"/>
      <c r="I81" s="190" t="s">
        <v>623</v>
      </c>
      <c r="J81" s="68"/>
      <c r="K81" s="79" t="s">
        <v>829</v>
      </c>
      <c r="L81" s="6">
        <f t="shared" si="22"/>
        <v>1</v>
      </c>
      <c r="M81" s="6" t="b">
        <f>2=SUM(OR(AG81:AL81),CT81)</f>
        <v>1</v>
      </c>
      <c r="N81" s="6"/>
      <c r="O81" s="7"/>
      <c r="P81" s="7"/>
      <c r="Q81" s="7"/>
      <c r="R81" s="7"/>
      <c r="S81" s="7"/>
      <c r="T81" s="7"/>
      <c r="U81" s="7"/>
      <c r="V81" s="7"/>
      <c r="W81" s="7"/>
      <c r="X81" s="7"/>
      <c r="Y81" s="7"/>
      <c r="Z81" s="7"/>
      <c r="AA81" s="7"/>
      <c r="AB81" s="7"/>
      <c r="AC81" s="7"/>
      <c r="AD81" s="7"/>
      <c r="AE81" s="7"/>
      <c r="AF81" s="7"/>
      <c r="AG81" s="7">
        <f t="shared" si="23"/>
        <v>1</v>
      </c>
      <c r="AH81" s="7">
        <f t="shared" si="24"/>
        <v>1</v>
      </c>
      <c r="AI81" s="7">
        <f>$AI$2</f>
        <v>1</v>
      </c>
      <c r="AJ81" s="7">
        <f>$AJ$2</f>
        <v>1</v>
      </c>
      <c r="AK81" s="7">
        <f>$AK$2</f>
        <v>1</v>
      </c>
      <c r="AL81" s="7">
        <f>$AL$2</f>
        <v>1</v>
      </c>
      <c r="AM81" s="6"/>
      <c r="AN81" s="7"/>
      <c r="AO81" s="7"/>
      <c r="AP81" s="7"/>
      <c r="AQ81" s="7"/>
      <c r="AR81" s="7"/>
      <c r="AS81" s="7"/>
      <c r="AT81" s="7"/>
      <c r="AU81" s="7"/>
      <c r="AV81" s="7"/>
      <c r="AW81" s="7"/>
      <c r="AX81" s="7"/>
      <c r="AY81" s="7"/>
      <c r="AZ81" s="7"/>
      <c r="BA81" s="7"/>
      <c r="BB81" s="7"/>
      <c r="BC81" s="7"/>
      <c r="BD81" s="7"/>
      <c r="BE81" s="7"/>
      <c r="BF81" s="7"/>
      <c r="BG81" s="7"/>
      <c r="BH81" s="7"/>
      <c r="BI81" s="7"/>
      <c r="BJ81" s="7"/>
      <c r="BK81" s="6"/>
      <c r="BL81" s="6"/>
      <c r="BM81" s="7"/>
      <c r="BN81" s="7"/>
      <c r="BO81" s="7"/>
      <c r="BP81" s="7"/>
      <c r="BQ81" s="7"/>
      <c r="BR81" s="7"/>
      <c r="BS81" s="7"/>
      <c r="BT81" s="7"/>
      <c r="BU81" s="7"/>
      <c r="BV81" s="7"/>
      <c r="BW81" s="7"/>
      <c r="BX81" s="7"/>
      <c r="BY81" s="7"/>
      <c r="BZ81" s="7"/>
      <c r="CA81" s="7"/>
      <c r="CB81" s="7"/>
      <c r="CC81" s="7"/>
      <c r="CD81" s="7"/>
      <c r="CE81" s="7"/>
      <c r="CF81" s="7"/>
      <c r="CG81" s="6"/>
      <c r="CH81" s="6"/>
      <c r="CI81" s="6"/>
      <c r="CJ81" s="6"/>
      <c r="CK81" s="6"/>
      <c r="CL81" s="7"/>
      <c r="CM81" s="7"/>
      <c r="CN81" s="7"/>
      <c r="CO81" s="7"/>
      <c r="CP81" s="7"/>
      <c r="CQ81" s="7"/>
      <c r="CR81" s="7"/>
      <c r="CS81" s="7"/>
      <c r="CT81" s="7">
        <f>$CT$2</f>
        <v>1</v>
      </c>
      <c r="CU81" s="7"/>
      <c r="CV81" s="7"/>
      <c r="CW81" s="7"/>
      <c r="CX81" s="7"/>
      <c r="CY81" s="7"/>
      <c r="CZ81" s="6"/>
      <c r="DA81" s="6"/>
      <c r="DB81" s="6"/>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16"/>
    </row>
    <row r="82" spans="1:143" ht="29.15" x14ac:dyDescent="0.4">
      <c r="A82" s="186">
        <f>IF(M82,COUNTIF($M$4:M82,TRUE),"X")</f>
        <v>79</v>
      </c>
      <c r="B82" s="7" t="s">
        <v>830</v>
      </c>
      <c r="C82" s="127" t="s">
        <v>807</v>
      </c>
      <c r="D82" s="127" t="s">
        <v>831</v>
      </c>
      <c r="E82" s="127" t="s">
        <v>832</v>
      </c>
      <c r="F82" s="126"/>
      <c r="G82" s="126"/>
      <c r="H82" s="127"/>
      <c r="I82" s="190" t="s">
        <v>623</v>
      </c>
      <c r="J82" s="68"/>
      <c r="K82" s="79" t="s">
        <v>833</v>
      </c>
      <c r="L82" s="6">
        <f t="shared" si="22"/>
        <v>1</v>
      </c>
      <c r="M82" s="6" t="b">
        <f>3=SUM(OR(AG82,AH82),BD82,OR(AN82:AP82))</f>
        <v>1</v>
      </c>
      <c r="N82" s="6"/>
      <c r="O82" s="7"/>
      <c r="P82" s="7"/>
      <c r="Q82" s="7"/>
      <c r="R82" s="7"/>
      <c r="S82" s="7"/>
      <c r="T82" s="7"/>
      <c r="U82" s="7"/>
      <c r="V82" s="7"/>
      <c r="W82" s="7"/>
      <c r="X82" s="7"/>
      <c r="Y82" s="7"/>
      <c r="Z82" s="7"/>
      <c r="AA82" s="7"/>
      <c r="AB82" s="7"/>
      <c r="AC82" s="7"/>
      <c r="AD82" s="7"/>
      <c r="AE82" s="7"/>
      <c r="AF82" s="7"/>
      <c r="AG82" s="7">
        <f t="shared" si="23"/>
        <v>1</v>
      </c>
      <c r="AH82" s="7">
        <f t="shared" si="24"/>
        <v>1</v>
      </c>
      <c r="AI82" s="7"/>
      <c r="AJ82" s="7"/>
      <c r="AK82" s="7"/>
      <c r="AL82" s="7"/>
      <c r="AM82" s="6"/>
      <c r="AN82" s="7">
        <f>$AN$2</f>
        <v>1</v>
      </c>
      <c r="AO82" s="7">
        <f>$AO$2</f>
        <v>1</v>
      </c>
      <c r="AP82" s="7">
        <f>$AP$2</f>
        <v>1</v>
      </c>
      <c r="AQ82" s="7"/>
      <c r="AR82" s="7"/>
      <c r="AS82" s="7"/>
      <c r="AT82" s="7"/>
      <c r="AU82" s="7"/>
      <c r="AV82" s="7"/>
      <c r="AW82" s="7"/>
      <c r="AX82" s="7"/>
      <c r="AY82" s="7"/>
      <c r="AZ82" s="7"/>
      <c r="BA82" s="7"/>
      <c r="BB82" s="7"/>
      <c r="BC82" s="7"/>
      <c r="BD82" s="7">
        <f>$BD$2</f>
        <v>1</v>
      </c>
      <c r="BE82" s="7"/>
      <c r="BF82" s="7"/>
      <c r="BG82" s="7"/>
      <c r="BH82" s="7"/>
      <c r="BI82" s="7"/>
      <c r="BJ82" s="7"/>
      <c r="BK82" s="6"/>
      <c r="BL82" s="6"/>
      <c r="BM82" s="7"/>
      <c r="BN82" s="7"/>
      <c r="BO82" s="7"/>
      <c r="BP82" s="7"/>
      <c r="BQ82" s="7"/>
      <c r="BR82" s="7"/>
      <c r="BS82" s="7"/>
      <c r="BT82" s="7"/>
      <c r="BU82" s="7"/>
      <c r="BV82" s="7"/>
      <c r="BW82" s="7"/>
      <c r="BX82" s="7"/>
      <c r="BY82" s="7"/>
      <c r="BZ82" s="7"/>
      <c r="CA82" s="7"/>
      <c r="CB82" s="7"/>
      <c r="CC82" s="7"/>
      <c r="CD82" s="7"/>
      <c r="CE82" s="7"/>
      <c r="CF82" s="7"/>
      <c r="CG82" s="6"/>
      <c r="CH82" s="6"/>
      <c r="CI82" s="6"/>
      <c r="CJ82" s="6"/>
      <c r="CK82" s="6"/>
      <c r="CL82" s="7"/>
      <c r="CM82" s="7"/>
      <c r="CN82" s="7"/>
      <c r="CO82" s="7"/>
      <c r="CP82" s="7"/>
      <c r="CQ82" s="7"/>
      <c r="CR82" s="7"/>
      <c r="CS82" s="7"/>
      <c r="CT82" s="7"/>
      <c r="CU82" s="7"/>
      <c r="CV82" s="7"/>
      <c r="CW82" s="7"/>
      <c r="CX82" s="7"/>
      <c r="CY82" s="7"/>
      <c r="CZ82" s="6"/>
      <c r="DA82" s="6"/>
      <c r="DB82" s="6"/>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16"/>
    </row>
    <row r="83" spans="1:143" ht="87.45" x14ac:dyDescent="0.4">
      <c r="A83" s="186">
        <f>IF(M83,COUNTIF($M$4:M83,TRUE),"X")</f>
        <v>80</v>
      </c>
      <c r="B83" s="7" t="s">
        <v>834</v>
      </c>
      <c r="C83" s="127" t="s">
        <v>807</v>
      </c>
      <c r="D83" s="127" t="s">
        <v>835</v>
      </c>
      <c r="E83" s="127" t="s">
        <v>1179</v>
      </c>
      <c r="F83" s="126"/>
      <c r="G83" s="126"/>
      <c r="H83" s="127"/>
      <c r="I83" s="190" t="s">
        <v>623</v>
      </c>
      <c r="J83" s="68"/>
      <c r="K83" s="79" t="s">
        <v>836</v>
      </c>
      <c r="L83" s="6">
        <f t="shared" si="22"/>
        <v>1</v>
      </c>
      <c r="M83" s="6" t="b">
        <f>3=SUM(OR(AG83:AL83),OR(CW83,CX83),CZ83)</f>
        <v>1</v>
      </c>
      <c r="N83" s="6"/>
      <c r="O83" s="7"/>
      <c r="P83" s="7"/>
      <c r="Q83" s="7"/>
      <c r="R83" s="7"/>
      <c r="S83" s="7"/>
      <c r="T83" s="7"/>
      <c r="U83" s="7"/>
      <c r="V83" s="7"/>
      <c r="W83" s="7"/>
      <c r="X83" s="7"/>
      <c r="Y83" s="7"/>
      <c r="Z83" s="7"/>
      <c r="AA83" s="7"/>
      <c r="AB83" s="7"/>
      <c r="AC83" s="7"/>
      <c r="AD83" s="7"/>
      <c r="AE83" s="7"/>
      <c r="AF83" s="7"/>
      <c r="AG83" s="7">
        <f t="shared" si="23"/>
        <v>1</v>
      </c>
      <c r="AH83" s="7">
        <f t="shared" si="24"/>
        <v>1</v>
      </c>
      <c r="AI83" s="7">
        <f>$AI$2</f>
        <v>1</v>
      </c>
      <c r="AJ83" s="7">
        <f>$AJ$2</f>
        <v>1</v>
      </c>
      <c r="AK83" s="7">
        <f>$AK$2</f>
        <v>1</v>
      </c>
      <c r="AL83" s="7">
        <f>$AL$2</f>
        <v>1</v>
      </c>
      <c r="AM83" s="6"/>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f>$CW$2</f>
        <v>1</v>
      </c>
      <c r="CX83" s="7">
        <f>$CX$2</f>
        <v>1</v>
      </c>
      <c r="CY83" s="7"/>
      <c r="CZ83" s="7">
        <f>$CZ$2</f>
        <v>1</v>
      </c>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16"/>
    </row>
    <row r="84" spans="1:143" ht="145.75" x14ac:dyDescent="0.4">
      <c r="A84" s="186">
        <f>IF(M84,COUNTIF($M$4:M84,TRUE),"X")</f>
        <v>81</v>
      </c>
      <c r="B84" s="7" t="s">
        <v>837</v>
      </c>
      <c r="C84" s="127" t="s">
        <v>807</v>
      </c>
      <c r="D84" s="127" t="s">
        <v>835</v>
      </c>
      <c r="E84" s="127" t="s">
        <v>838</v>
      </c>
      <c r="F84" s="126"/>
      <c r="G84" s="126"/>
      <c r="H84" s="127"/>
      <c r="I84" s="190" t="s">
        <v>623</v>
      </c>
      <c r="J84" s="68"/>
      <c r="K84" s="79" t="s">
        <v>839</v>
      </c>
      <c r="L84" s="6">
        <f t="shared" si="22"/>
        <v>1</v>
      </c>
      <c r="M84" s="6" t="b">
        <f>3=SUM(N84,OR(AI84:AL84),CZ84)</f>
        <v>1</v>
      </c>
      <c r="N84" s="6">
        <f>$N$2</f>
        <v>1</v>
      </c>
      <c r="O84" s="7"/>
      <c r="P84" s="7"/>
      <c r="Q84" s="7"/>
      <c r="R84" s="7"/>
      <c r="S84" s="7"/>
      <c r="T84" s="7"/>
      <c r="U84" s="7"/>
      <c r="V84" s="7"/>
      <c r="W84" s="7"/>
      <c r="X84" s="7"/>
      <c r="Y84" s="7"/>
      <c r="Z84" s="7"/>
      <c r="AA84" s="7"/>
      <c r="AB84" s="7"/>
      <c r="AC84" s="7"/>
      <c r="AD84" s="7"/>
      <c r="AE84" s="7"/>
      <c r="AF84" s="7"/>
      <c r="AG84" s="7"/>
      <c r="AH84" s="7"/>
      <c r="AI84" s="7">
        <f>$AI$2</f>
        <v>1</v>
      </c>
      <c r="AJ84" s="7">
        <f>$AJ$2</f>
        <v>1</v>
      </c>
      <c r="AK84" s="7">
        <f>$AK$2</f>
        <v>1</v>
      </c>
      <c r="AL84" s="7">
        <f>$AL$2</f>
        <v>1</v>
      </c>
      <c r="AM84" s="6"/>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f>$CZ$2</f>
        <v>1</v>
      </c>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16"/>
    </row>
    <row r="85" spans="1:143" ht="236.6" x14ac:dyDescent="0.4">
      <c r="A85" s="186">
        <f>IF(M85,COUNTIF($M$4:M85,TRUE),"X")</f>
        <v>82</v>
      </c>
      <c r="B85" s="7" t="s">
        <v>840</v>
      </c>
      <c r="C85" s="127" t="s">
        <v>807</v>
      </c>
      <c r="D85" s="127" t="s">
        <v>835</v>
      </c>
      <c r="E85" s="127" t="s">
        <v>1140</v>
      </c>
      <c r="F85" s="126"/>
      <c r="G85" s="126"/>
      <c r="H85" s="127"/>
      <c r="I85" s="190" t="s">
        <v>623</v>
      </c>
      <c r="J85" s="68"/>
      <c r="K85" s="79" t="s">
        <v>841</v>
      </c>
      <c r="L85" s="6">
        <f t="shared" si="22"/>
        <v>1</v>
      </c>
      <c r="M85" s="6" t="b">
        <f>3=SUM(N85,OR(AG85:AL85),CZ85)</f>
        <v>1</v>
      </c>
      <c r="N85" s="6">
        <f>$N$2</f>
        <v>1</v>
      </c>
      <c r="O85" s="7"/>
      <c r="P85" s="7"/>
      <c r="Q85" s="7"/>
      <c r="R85" s="7"/>
      <c r="S85" s="7"/>
      <c r="T85" s="7"/>
      <c r="U85" s="7"/>
      <c r="V85" s="7"/>
      <c r="W85" s="7"/>
      <c r="X85" s="7"/>
      <c r="Y85" s="7"/>
      <c r="Z85" s="7"/>
      <c r="AA85" s="7"/>
      <c r="AB85" s="7"/>
      <c r="AC85" s="7"/>
      <c r="AD85" s="7"/>
      <c r="AE85" s="7"/>
      <c r="AF85" s="7"/>
      <c r="AG85" s="7">
        <f>$AG$2</f>
        <v>1</v>
      </c>
      <c r="AH85" s="7">
        <f>$AH$2</f>
        <v>1</v>
      </c>
      <c r="AI85" s="7">
        <f>$AI$2</f>
        <v>1</v>
      </c>
      <c r="AJ85" s="7">
        <f>$AJ$2</f>
        <v>1</v>
      </c>
      <c r="AK85" s="7">
        <f>$AK$2</f>
        <v>1</v>
      </c>
      <c r="AL85" s="7">
        <f>$AL$2</f>
        <v>1</v>
      </c>
      <c r="AM85" s="6"/>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f>$CZ$2</f>
        <v>1</v>
      </c>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16"/>
    </row>
    <row r="86" spans="1:143" ht="131.15" x14ac:dyDescent="0.4">
      <c r="A86" s="186">
        <f>IF(M86,COUNTIF($M$4:M86,TRUE),"X")</f>
        <v>83</v>
      </c>
      <c r="B86" s="7" t="s">
        <v>842</v>
      </c>
      <c r="C86" s="127" t="s">
        <v>807</v>
      </c>
      <c r="D86" s="127" t="s">
        <v>843</v>
      </c>
      <c r="E86" s="127" t="s">
        <v>1180</v>
      </c>
      <c r="F86" s="126"/>
      <c r="G86" s="126"/>
      <c r="H86" s="127"/>
      <c r="I86" s="190" t="s">
        <v>623</v>
      </c>
      <c r="J86" s="68"/>
      <c r="K86" s="79" t="s">
        <v>844</v>
      </c>
      <c r="L86" s="6">
        <f t="shared" si="22"/>
        <v>1</v>
      </c>
      <c r="M86" s="6" t="b">
        <f>2=SUM(OR(AG86:AL86),CV86)</f>
        <v>1</v>
      </c>
      <c r="N86" s="6"/>
      <c r="O86" s="7"/>
      <c r="P86" s="7"/>
      <c r="Q86" s="7"/>
      <c r="R86" s="7"/>
      <c r="S86" s="7"/>
      <c r="T86" s="7"/>
      <c r="U86" s="7"/>
      <c r="V86" s="7"/>
      <c r="W86" s="7"/>
      <c r="X86" s="7"/>
      <c r="Y86" s="7"/>
      <c r="Z86" s="7"/>
      <c r="AA86" s="7"/>
      <c r="AB86" s="7"/>
      <c r="AC86" s="7"/>
      <c r="AD86" s="7"/>
      <c r="AE86" s="7"/>
      <c r="AF86" s="7"/>
      <c r="AG86" s="7">
        <f>$AG$2</f>
        <v>1</v>
      </c>
      <c r="AH86" s="7">
        <f>$AH$2</f>
        <v>1</v>
      </c>
      <c r="AI86" s="7">
        <f>$AI$2</f>
        <v>1</v>
      </c>
      <c r="AJ86" s="7">
        <f>$AJ$2</f>
        <v>1</v>
      </c>
      <c r="AK86" s="7">
        <f>$AK$2</f>
        <v>1</v>
      </c>
      <c r="AL86" s="7">
        <f>$AL$2</f>
        <v>1</v>
      </c>
      <c r="AM86" s="6"/>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f>$CV$2</f>
        <v>1</v>
      </c>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16"/>
    </row>
    <row r="87" spans="1:143" ht="29.15" x14ac:dyDescent="0.4">
      <c r="A87" s="186">
        <f>IF(M87,COUNTIF($M$4:M87,TRUE),"X")</f>
        <v>84</v>
      </c>
      <c r="B87" s="7" t="s">
        <v>845</v>
      </c>
      <c r="C87" s="127" t="s">
        <v>807</v>
      </c>
      <c r="D87" s="127" t="s">
        <v>843</v>
      </c>
      <c r="E87" s="127" t="s">
        <v>846</v>
      </c>
      <c r="F87" s="126"/>
      <c r="G87" s="126"/>
      <c r="H87" s="127"/>
      <c r="I87" s="190" t="s">
        <v>623</v>
      </c>
      <c r="J87" s="68"/>
      <c r="K87" s="79" t="s">
        <v>847</v>
      </c>
      <c r="L87" s="6">
        <f t="shared" si="22"/>
        <v>1</v>
      </c>
      <c r="M87" s="6" t="b">
        <f>2=SUM(AF87,CV87)</f>
        <v>1</v>
      </c>
      <c r="N87" s="6"/>
      <c r="O87" s="7"/>
      <c r="P87" s="7"/>
      <c r="Q87" s="7"/>
      <c r="R87" s="7"/>
      <c r="S87" s="7"/>
      <c r="T87" s="7"/>
      <c r="U87" s="7"/>
      <c r="V87" s="7"/>
      <c r="W87" s="7"/>
      <c r="X87" s="7"/>
      <c r="Y87" s="7"/>
      <c r="Z87" s="7"/>
      <c r="AA87" s="7"/>
      <c r="AB87" s="7"/>
      <c r="AC87" s="7"/>
      <c r="AD87" s="7"/>
      <c r="AE87" s="7"/>
      <c r="AF87" s="7">
        <f>$AF$2</f>
        <v>1</v>
      </c>
      <c r="AG87" s="7"/>
      <c r="AH87" s="7"/>
      <c r="AI87" s="7"/>
      <c r="AJ87" s="7"/>
      <c r="AK87" s="7"/>
      <c r="AL87" s="7"/>
      <c r="AM87" s="6"/>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f>$CV$2</f>
        <v>1</v>
      </c>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16"/>
    </row>
    <row r="88" spans="1:143" ht="72.900000000000006" x14ac:dyDescent="0.4">
      <c r="A88" s="186">
        <f>IF(M88,COUNTIF($M$4:M88,TRUE),"X")</f>
        <v>85</v>
      </c>
      <c r="B88" s="7" t="s">
        <v>848</v>
      </c>
      <c r="C88" s="127" t="s">
        <v>807</v>
      </c>
      <c r="D88" s="127" t="s">
        <v>843</v>
      </c>
      <c r="E88" s="127" t="s">
        <v>849</v>
      </c>
      <c r="F88" s="126"/>
      <c r="G88" s="126"/>
      <c r="H88" s="127"/>
      <c r="I88" s="190" t="s">
        <v>623</v>
      </c>
      <c r="J88" s="68"/>
      <c r="K88" s="79" t="s">
        <v>850</v>
      </c>
      <c r="L88" s="6">
        <f t="shared" si="22"/>
        <v>1</v>
      </c>
      <c r="M88" s="6" t="b">
        <f>2=SUM(OR(AG88:AL88),CX88)</f>
        <v>1</v>
      </c>
      <c r="N88" s="6"/>
      <c r="O88" s="7"/>
      <c r="P88" s="7"/>
      <c r="Q88" s="7"/>
      <c r="R88" s="7"/>
      <c r="S88" s="7"/>
      <c r="T88" s="7"/>
      <c r="U88" s="7"/>
      <c r="V88" s="7"/>
      <c r="W88" s="7"/>
      <c r="X88" s="7"/>
      <c r="Y88" s="7"/>
      <c r="Z88" s="7"/>
      <c r="AA88" s="7"/>
      <c r="AB88" s="7"/>
      <c r="AC88" s="7"/>
      <c r="AD88" s="7"/>
      <c r="AE88" s="7"/>
      <c r="AF88" s="7"/>
      <c r="AG88" s="7">
        <f t="shared" ref="AG88:AG94" si="25">$AG$2</f>
        <v>1</v>
      </c>
      <c r="AH88" s="7">
        <f t="shared" ref="AH88:AH95" si="26">$AH$2</f>
        <v>1</v>
      </c>
      <c r="AI88" s="7">
        <f t="shared" ref="AI88:AI94" si="27">$AI$2</f>
        <v>1</v>
      </c>
      <c r="AJ88" s="7">
        <f t="shared" ref="AJ88:AJ94" si="28">$AJ$2</f>
        <v>1</v>
      </c>
      <c r="AK88" s="7">
        <f t="shared" ref="AK88:AK94" si="29">$AK$2</f>
        <v>1</v>
      </c>
      <c r="AL88" s="7">
        <f t="shared" ref="AL88:AL94" si="30">$AL$2</f>
        <v>1</v>
      </c>
      <c r="AM88" s="6"/>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f>$CX$2</f>
        <v>1</v>
      </c>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16"/>
    </row>
    <row r="89" spans="1:143" ht="145.75" x14ac:dyDescent="0.4">
      <c r="A89" s="186">
        <f>IF(M89,COUNTIF($M$4:M89,TRUE),"X")</f>
        <v>86</v>
      </c>
      <c r="B89" s="7" t="s">
        <v>851</v>
      </c>
      <c r="C89" s="127" t="s">
        <v>807</v>
      </c>
      <c r="D89" s="127" t="s">
        <v>852</v>
      </c>
      <c r="E89" s="127" t="s">
        <v>1181</v>
      </c>
      <c r="F89" s="126"/>
      <c r="G89" s="126"/>
      <c r="H89" s="127"/>
      <c r="I89" s="190" t="s">
        <v>623</v>
      </c>
      <c r="J89" s="68"/>
      <c r="K89" s="79" t="s">
        <v>829</v>
      </c>
      <c r="L89" s="6">
        <f t="shared" si="22"/>
        <v>1</v>
      </c>
      <c r="M89" s="6" t="b">
        <f>2=SUM(OR(AG89:AL89),CT89)</f>
        <v>1</v>
      </c>
      <c r="N89" s="6"/>
      <c r="O89" s="7"/>
      <c r="P89" s="7"/>
      <c r="Q89" s="7"/>
      <c r="R89" s="7"/>
      <c r="S89" s="7"/>
      <c r="T89" s="7"/>
      <c r="U89" s="7"/>
      <c r="V89" s="7"/>
      <c r="W89" s="7"/>
      <c r="X89" s="7"/>
      <c r="Y89" s="7"/>
      <c r="Z89" s="7"/>
      <c r="AA89" s="7"/>
      <c r="AB89" s="7"/>
      <c r="AC89" s="7"/>
      <c r="AD89" s="7"/>
      <c r="AE89" s="7"/>
      <c r="AF89" s="7"/>
      <c r="AG89" s="7">
        <f t="shared" si="25"/>
        <v>1</v>
      </c>
      <c r="AH89" s="7">
        <f t="shared" si="26"/>
        <v>1</v>
      </c>
      <c r="AI89" s="7">
        <f t="shared" si="27"/>
        <v>1</v>
      </c>
      <c r="AJ89" s="7">
        <f t="shared" si="28"/>
        <v>1</v>
      </c>
      <c r="AK89" s="7">
        <f t="shared" si="29"/>
        <v>1</v>
      </c>
      <c r="AL89" s="7">
        <f t="shared" si="30"/>
        <v>1</v>
      </c>
      <c r="AM89" s="6"/>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f>$CT$2</f>
        <v>1</v>
      </c>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16"/>
    </row>
    <row r="90" spans="1:143" ht="135.9" customHeight="1" x14ac:dyDescent="0.4">
      <c r="A90" s="186">
        <f>IF(M90,COUNTIF($M$4:M90,TRUE),"X")</f>
        <v>87</v>
      </c>
      <c r="B90" s="7" t="s">
        <v>853</v>
      </c>
      <c r="C90" s="127" t="s">
        <v>807</v>
      </c>
      <c r="D90" s="127" t="s">
        <v>852</v>
      </c>
      <c r="E90" s="127" t="s">
        <v>1182</v>
      </c>
      <c r="F90" s="126"/>
      <c r="G90" s="126"/>
      <c r="H90" s="127"/>
      <c r="I90" s="190" t="s">
        <v>623</v>
      </c>
      <c r="J90" s="68"/>
      <c r="K90" s="79" t="s">
        <v>1105</v>
      </c>
      <c r="L90" s="6">
        <f t="shared" si="22"/>
        <v>1</v>
      </c>
      <c r="M90" s="6" t="b">
        <f>3=SUM(OR(AG90:AL90),OR(AO90,AP90),CS90)</f>
        <v>1</v>
      </c>
      <c r="N90" s="6"/>
      <c r="O90" s="7"/>
      <c r="P90" s="7"/>
      <c r="Q90" s="7"/>
      <c r="R90" s="7"/>
      <c r="S90" s="7"/>
      <c r="T90" s="7"/>
      <c r="U90" s="7"/>
      <c r="V90" s="7"/>
      <c r="W90" s="7"/>
      <c r="X90" s="7"/>
      <c r="Y90" s="7"/>
      <c r="Z90" s="7"/>
      <c r="AA90" s="7"/>
      <c r="AB90" s="7"/>
      <c r="AC90" s="7"/>
      <c r="AD90" s="7"/>
      <c r="AE90" s="7"/>
      <c r="AF90" s="7"/>
      <c r="AG90" s="7">
        <f t="shared" si="25"/>
        <v>1</v>
      </c>
      <c r="AH90" s="7">
        <f t="shared" si="26"/>
        <v>1</v>
      </c>
      <c r="AI90" s="7">
        <f t="shared" si="27"/>
        <v>1</v>
      </c>
      <c r="AJ90" s="7">
        <f t="shared" si="28"/>
        <v>1</v>
      </c>
      <c r="AK90" s="7">
        <f t="shared" si="29"/>
        <v>1</v>
      </c>
      <c r="AL90" s="7">
        <f t="shared" si="30"/>
        <v>1</v>
      </c>
      <c r="AM90" s="6"/>
      <c r="AN90" s="7"/>
      <c r="AO90" s="7">
        <f>$AO$2</f>
        <v>1</v>
      </c>
      <c r="AP90" s="7">
        <f>$AP$2</f>
        <v>1</v>
      </c>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f>$CS$2</f>
        <v>1</v>
      </c>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16"/>
    </row>
    <row r="91" spans="1:143" ht="131.6" customHeight="1" x14ac:dyDescent="0.4">
      <c r="A91" s="186">
        <f>IF(M91,COUNTIF($M$4:M91,TRUE),"X")</f>
        <v>88</v>
      </c>
      <c r="B91" s="7" t="s">
        <v>854</v>
      </c>
      <c r="C91" s="127" t="s">
        <v>807</v>
      </c>
      <c r="D91" s="127" t="s">
        <v>852</v>
      </c>
      <c r="E91" s="127" t="s">
        <v>1183</v>
      </c>
      <c r="F91" s="126"/>
      <c r="G91" s="126"/>
      <c r="H91" s="127"/>
      <c r="I91" s="190" t="s">
        <v>623</v>
      </c>
      <c r="J91" s="68"/>
      <c r="K91" s="79" t="s">
        <v>1109</v>
      </c>
      <c r="L91" s="6">
        <f t="shared" si="22"/>
        <v>1</v>
      </c>
      <c r="M91" s="6" t="b">
        <f>3=SUM(OR(AG91:AL91),CT91,DB91)</f>
        <v>1</v>
      </c>
      <c r="N91" s="6"/>
      <c r="O91" s="7"/>
      <c r="P91" s="7"/>
      <c r="Q91" s="7"/>
      <c r="R91" s="7"/>
      <c r="S91" s="7"/>
      <c r="T91" s="7"/>
      <c r="U91" s="7"/>
      <c r="V91" s="7"/>
      <c r="W91" s="7"/>
      <c r="X91" s="7"/>
      <c r="Y91" s="7"/>
      <c r="Z91" s="7"/>
      <c r="AA91" s="7"/>
      <c r="AB91" s="7"/>
      <c r="AC91" s="7"/>
      <c r="AD91" s="7"/>
      <c r="AE91" s="7"/>
      <c r="AF91" s="7"/>
      <c r="AG91" s="7">
        <f t="shared" si="25"/>
        <v>1</v>
      </c>
      <c r="AH91" s="7">
        <f t="shared" si="26"/>
        <v>1</v>
      </c>
      <c r="AI91" s="7">
        <f t="shared" si="27"/>
        <v>1</v>
      </c>
      <c r="AJ91" s="7">
        <f t="shared" si="28"/>
        <v>1</v>
      </c>
      <c r="AK91" s="7">
        <f t="shared" si="29"/>
        <v>1</v>
      </c>
      <c r="AL91" s="7">
        <f t="shared" si="30"/>
        <v>1</v>
      </c>
      <c r="AM91" s="6"/>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f>$CT$2</f>
        <v>1</v>
      </c>
      <c r="CU91" s="7"/>
      <c r="CV91" s="7"/>
      <c r="CW91" s="7"/>
      <c r="CX91" s="7"/>
      <c r="CY91" s="7"/>
      <c r="CZ91" s="7"/>
      <c r="DA91" s="7"/>
      <c r="DB91" s="7">
        <f>$DB$2</f>
        <v>1</v>
      </c>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16"/>
    </row>
    <row r="92" spans="1:143" ht="58.3" x14ac:dyDescent="0.4">
      <c r="A92" s="186">
        <f>IF(M92,COUNTIF($M$4:M92,TRUE),"X")</f>
        <v>89</v>
      </c>
      <c r="B92" s="7" t="s">
        <v>855</v>
      </c>
      <c r="C92" s="127" t="s">
        <v>807</v>
      </c>
      <c r="D92" s="127" t="s">
        <v>852</v>
      </c>
      <c r="E92" s="127" t="s">
        <v>1184</v>
      </c>
      <c r="F92" s="126"/>
      <c r="G92" s="126"/>
      <c r="H92" s="127"/>
      <c r="I92" s="190" t="s">
        <v>623</v>
      </c>
      <c r="J92" s="68"/>
      <c r="K92" s="79" t="s">
        <v>1106</v>
      </c>
      <c r="L92" s="6">
        <f t="shared" si="22"/>
        <v>1</v>
      </c>
      <c r="M92" s="6" t="b">
        <f>3=SUM(AN92,OR(AG92:AL92),CS92)</f>
        <v>1</v>
      </c>
      <c r="N92" s="6"/>
      <c r="O92" s="7"/>
      <c r="P92" s="7"/>
      <c r="Q92" s="7"/>
      <c r="R92" s="7"/>
      <c r="S92" s="7"/>
      <c r="T92" s="7"/>
      <c r="U92" s="7"/>
      <c r="V92" s="7"/>
      <c r="W92" s="7"/>
      <c r="X92" s="7"/>
      <c r="Y92" s="7"/>
      <c r="Z92" s="7"/>
      <c r="AA92" s="7"/>
      <c r="AB92" s="7"/>
      <c r="AC92" s="7"/>
      <c r="AD92" s="7"/>
      <c r="AE92" s="7"/>
      <c r="AF92" s="7"/>
      <c r="AG92" s="7">
        <f t="shared" si="25"/>
        <v>1</v>
      </c>
      <c r="AH92" s="7">
        <f t="shared" si="26"/>
        <v>1</v>
      </c>
      <c r="AI92" s="7">
        <f t="shared" si="27"/>
        <v>1</v>
      </c>
      <c r="AJ92" s="7">
        <f t="shared" si="28"/>
        <v>1</v>
      </c>
      <c r="AK92" s="7">
        <f t="shared" si="29"/>
        <v>1</v>
      </c>
      <c r="AL92" s="7">
        <f t="shared" si="30"/>
        <v>1</v>
      </c>
      <c r="AM92" s="6"/>
      <c r="AN92" s="7">
        <f>$AN$2</f>
        <v>1</v>
      </c>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f>$CS$2</f>
        <v>1</v>
      </c>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16"/>
    </row>
    <row r="93" spans="1:143" ht="102" x14ac:dyDescent="0.4">
      <c r="A93" s="186">
        <f>IF(M93,COUNTIF($M$4:M93,TRUE),"X")</f>
        <v>90</v>
      </c>
      <c r="B93" s="7" t="s">
        <v>856</v>
      </c>
      <c r="C93" s="127" t="s">
        <v>807</v>
      </c>
      <c r="D93" s="127" t="s">
        <v>852</v>
      </c>
      <c r="E93" s="127" t="s">
        <v>1185</v>
      </c>
      <c r="F93" s="126"/>
      <c r="G93" s="126"/>
      <c r="H93" s="127"/>
      <c r="I93" s="190" t="s">
        <v>623</v>
      </c>
      <c r="J93" s="68"/>
      <c r="K93" s="79" t="s">
        <v>829</v>
      </c>
      <c r="L93" s="6">
        <f t="shared" ref="L93" si="31">IF(M93=TRUE,1,0)</f>
        <v>1</v>
      </c>
      <c r="M93" s="6" t="b">
        <f>2=SUM(OR(AG93:AL93),CT93)</f>
        <v>1</v>
      </c>
      <c r="N93" s="6"/>
      <c r="O93" s="7"/>
      <c r="P93" s="7"/>
      <c r="Q93" s="7"/>
      <c r="R93" s="7"/>
      <c r="S93" s="7"/>
      <c r="T93" s="7"/>
      <c r="U93" s="7"/>
      <c r="V93" s="7"/>
      <c r="W93" s="7"/>
      <c r="X93" s="7"/>
      <c r="Y93" s="7"/>
      <c r="Z93" s="7"/>
      <c r="AA93" s="7"/>
      <c r="AB93" s="7"/>
      <c r="AC93" s="7"/>
      <c r="AD93" s="7"/>
      <c r="AE93" s="7"/>
      <c r="AF93" s="7"/>
      <c r="AG93" s="7">
        <f t="shared" si="25"/>
        <v>1</v>
      </c>
      <c r="AH93" s="7">
        <f t="shared" si="26"/>
        <v>1</v>
      </c>
      <c r="AI93" s="7">
        <f t="shared" si="27"/>
        <v>1</v>
      </c>
      <c r="AJ93" s="7">
        <f t="shared" si="28"/>
        <v>1</v>
      </c>
      <c r="AK93" s="7">
        <f t="shared" si="29"/>
        <v>1</v>
      </c>
      <c r="AL93" s="7">
        <f t="shared" si="30"/>
        <v>1</v>
      </c>
      <c r="AM93" s="6"/>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f>$CT$2</f>
        <v>1</v>
      </c>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16"/>
    </row>
    <row r="94" spans="1:143" ht="306" x14ac:dyDescent="0.4">
      <c r="A94" s="186">
        <f>IF(M94,COUNTIF($M$4:M94,TRUE),"X")</f>
        <v>91</v>
      </c>
      <c r="B94" s="7" t="s">
        <v>857</v>
      </c>
      <c r="C94" s="127" t="s">
        <v>807</v>
      </c>
      <c r="D94" s="127" t="s">
        <v>858</v>
      </c>
      <c r="E94" s="127" t="s">
        <v>1186</v>
      </c>
      <c r="F94" s="126"/>
      <c r="G94" s="126"/>
      <c r="H94" s="127"/>
      <c r="I94" s="190" t="s">
        <v>623</v>
      </c>
      <c r="J94" s="68"/>
      <c r="K94" s="79" t="s">
        <v>859</v>
      </c>
      <c r="L94" s="6">
        <f t="shared" si="22"/>
        <v>1</v>
      </c>
      <c r="M94" s="6" t="b">
        <f>2=SUM(OR(AG94:AL94),CV94)</f>
        <v>1</v>
      </c>
      <c r="N94" s="6"/>
      <c r="O94" s="7"/>
      <c r="P94" s="7"/>
      <c r="Q94" s="7"/>
      <c r="R94" s="7"/>
      <c r="S94" s="7"/>
      <c r="T94" s="7"/>
      <c r="U94" s="7"/>
      <c r="V94" s="7"/>
      <c r="W94" s="7"/>
      <c r="X94" s="7"/>
      <c r="Y94" s="7"/>
      <c r="Z94" s="7"/>
      <c r="AA94" s="7"/>
      <c r="AB94" s="7"/>
      <c r="AC94" s="7"/>
      <c r="AD94" s="7"/>
      <c r="AE94" s="7"/>
      <c r="AF94" s="7"/>
      <c r="AG94" s="7">
        <f t="shared" si="25"/>
        <v>1</v>
      </c>
      <c r="AH94" s="7">
        <f t="shared" si="26"/>
        <v>1</v>
      </c>
      <c r="AI94" s="7">
        <f t="shared" si="27"/>
        <v>1</v>
      </c>
      <c r="AJ94" s="7">
        <f t="shared" si="28"/>
        <v>1</v>
      </c>
      <c r="AK94" s="7">
        <f t="shared" si="29"/>
        <v>1</v>
      </c>
      <c r="AL94" s="7">
        <f t="shared" si="30"/>
        <v>1</v>
      </c>
      <c r="AM94" s="6"/>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f>$CV$2</f>
        <v>1</v>
      </c>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16"/>
    </row>
    <row r="95" spans="1:143" ht="29.15" x14ac:dyDescent="0.4">
      <c r="A95" s="186">
        <f>IF(M95,COUNTIF($M$4:M95,TRUE),"X")</f>
        <v>92</v>
      </c>
      <c r="B95" s="7" t="s">
        <v>860</v>
      </c>
      <c r="C95" s="127" t="s">
        <v>807</v>
      </c>
      <c r="D95" s="127" t="s">
        <v>861</v>
      </c>
      <c r="E95" s="127" t="s">
        <v>862</v>
      </c>
      <c r="F95" s="126"/>
      <c r="G95" s="126"/>
      <c r="H95" s="127"/>
      <c r="I95" s="190" t="s">
        <v>623</v>
      </c>
      <c r="J95" s="68"/>
      <c r="K95" s="79" t="s">
        <v>863</v>
      </c>
      <c r="L95" s="6">
        <f t="shared" si="22"/>
        <v>1</v>
      </c>
      <c r="M95" s="6" t="b">
        <f>2=SUM(N95,AH95)</f>
        <v>1</v>
      </c>
      <c r="N95" s="6">
        <f>$N$2</f>
        <v>1</v>
      </c>
      <c r="O95" s="7"/>
      <c r="P95" s="7"/>
      <c r="Q95" s="7"/>
      <c r="R95" s="7"/>
      <c r="S95" s="7"/>
      <c r="T95" s="7"/>
      <c r="U95" s="7"/>
      <c r="V95" s="7"/>
      <c r="W95" s="7"/>
      <c r="X95" s="7"/>
      <c r="Y95" s="7"/>
      <c r="Z95" s="7"/>
      <c r="AA95" s="7"/>
      <c r="AB95" s="7"/>
      <c r="AC95" s="7"/>
      <c r="AD95" s="7"/>
      <c r="AE95" s="7"/>
      <c r="AF95" s="7"/>
      <c r="AG95" s="7"/>
      <c r="AH95" s="7">
        <f t="shared" si="26"/>
        <v>1</v>
      </c>
      <c r="AI95" s="7"/>
      <c r="AJ95" s="7"/>
      <c r="AK95" s="7"/>
      <c r="AL95" s="7"/>
      <c r="AM95" s="6"/>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16"/>
    </row>
    <row r="96" spans="1:143" ht="58.3" x14ac:dyDescent="0.4">
      <c r="A96" s="186">
        <f>IF(M96,COUNTIF($M$4:M96,TRUE),"X")</f>
        <v>93</v>
      </c>
      <c r="B96" s="7" t="s">
        <v>864</v>
      </c>
      <c r="C96" s="127" t="s">
        <v>865</v>
      </c>
      <c r="D96" s="127" t="s">
        <v>866</v>
      </c>
      <c r="E96" s="127" t="s">
        <v>867</v>
      </c>
      <c r="F96" s="126"/>
      <c r="G96" s="126"/>
      <c r="H96" s="127"/>
      <c r="I96" s="190" t="s">
        <v>623</v>
      </c>
      <c r="J96" s="68"/>
      <c r="K96" s="79" t="s">
        <v>868</v>
      </c>
      <c r="L96" s="6">
        <f t="shared" ref="L96:L126" si="32">IF(M96=TRUE,1,0)</f>
        <v>1</v>
      </c>
      <c r="M96" s="6" t="b">
        <f>2=SUM(OR(AN96,AO96,AP96),BJ96)</f>
        <v>1</v>
      </c>
      <c r="N96" s="6"/>
      <c r="O96" s="7"/>
      <c r="P96" s="7"/>
      <c r="Q96" s="7"/>
      <c r="R96" s="7"/>
      <c r="S96" s="7"/>
      <c r="T96" s="7"/>
      <c r="U96" s="7"/>
      <c r="V96" s="7"/>
      <c r="W96" s="7"/>
      <c r="X96" s="7"/>
      <c r="Y96" s="7"/>
      <c r="Z96" s="7"/>
      <c r="AA96" s="7"/>
      <c r="AB96" s="7"/>
      <c r="AC96" s="7"/>
      <c r="AD96" s="7"/>
      <c r="AE96" s="7"/>
      <c r="AF96" s="7"/>
      <c r="AG96" s="7"/>
      <c r="AH96" s="7"/>
      <c r="AI96" s="7"/>
      <c r="AJ96" s="7"/>
      <c r="AK96" s="7"/>
      <c r="AL96" s="7"/>
      <c r="AM96" s="6"/>
      <c r="AN96" s="7">
        <f>$AN$2</f>
        <v>1</v>
      </c>
      <c r="AO96" s="7">
        <f>$AO$2</f>
        <v>1</v>
      </c>
      <c r="AP96" s="7">
        <f>$AP$2</f>
        <v>1</v>
      </c>
      <c r="AQ96" s="7"/>
      <c r="AR96" s="7"/>
      <c r="AS96" s="7"/>
      <c r="AT96" s="7"/>
      <c r="AU96" s="7"/>
      <c r="AV96" s="7"/>
      <c r="AW96" s="7"/>
      <c r="AX96" s="7"/>
      <c r="AY96" s="7"/>
      <c r="AZ96" s="7"/>
      <c r="BA96" s="7"/>
      <c r="BB96" s="7"/>
      <c r="BC96" s="7"/>
      <c r="BD96" s="7"/>
      <c r="BE96" s="7"/>
      <c r="BF96" s="7"/>
      <c r="BG96" s="7"/>
      <c r="BH96" s="7"/>
      <c r="BI96" s="7"/>
      <c r="BJ96" s="7">
        <f>$BJ$2</f>
        <v>1</v>
      </c>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16"/>
    </row>
    <row r="97" spans="1:143" ht="72.900000000000006" x14ac:dyDescent="0.4">
      <c r="A97" s="186">
        <f>IF(M97,COUNTIF($M$4:M97,TRUE),"X")</f>
        <v>94</v>
      </c>
      <c r="B97" s="7" t="s">
        <v>869</v>
      </c>
      <c r="C97" s="127" t="s">
        <v>865</v>
      </c>
      <c r="D97" s="127" t="s">
        <v>866</v>
      </c>
      <c r="E97" s="127" t="s">
        <v>1187</v>
      </c>
      <c r="F97" s="126"/>
      <c r="G97" s="126"/>
      <c r="H97" s="127"/>
      <c r="I97" s="190" t="s">
        <v>623</v>
      </c>
      <c r="J97" s="68"/>
      <c r="K97" s="79" t="s">
        <v>870</v>
      </c>
      <c r="L97" s="6">
        <f t="shared" si="32"/>
        <v>1</v>
      </c>
      <c r="M97" s="6" t="b">
        <f>3=SUM(OR(AO97,AP97),OR(AG97:AL97),DL97)</f>
        <v>1</v>
      </c>
      <c r="N97" s="6"/>
      <c r="O97" s="7"/>
      <c r="P97" s="7"/>
      <c r="Q97" s="7"/>
      <c r="R97" s="7"/>
      <c r="S97" s="7"/>
      <c r="T97" s="7"/>
      <c r="U97" s="7"/>
      <c r="V97" s="7"/>
      <c r="W97" s="7"/>
      <c r="X97" s="7"/>
      <c r="Y97" s="7"/>
      <c r="Z97" s="7"/>
      <c r="AA97" s="7"/>
      <c r="AB97" s="7"/>
      <c r="AC97" s="7"/>
      <c r="AD97" s="7"/>
      <c r="AE97" s="7"/>
      <c r="AF97" s="7"/>
      <c r="AG97" s="7">
        <f>$AG$2</f>
        <v>1</v>
      </c>
      <c r="AH97" s="7">
        <f>$AH$2</f>
        <v>1</v>
      </c>
      <c r="AI97" s="7">
        <f>$AI$2</f>
        <v>1</v>
      </c>
      <c r="AJ97" s="7">
        <f>$AJ$2</f>
        <v>1</v>
      </c>
      <c r="AK97" s="7">
        <f>$AK$2</f>
        <v>1</v>
      </c>
      <c r="AL97" s="7">
        <f>$AL$2</f>
        <v>1</v>
      </c>
      <c r="AM97" s="6"/>
      <c r="AN97" s="7"/>
      <c r="AO97" s="7">
        <f>$AO$2</f>
        <v>1</v>
      </c>
      <c r="AP97" s="7">
        <f>$AP$2</f>
        <v>1</v>
      </c>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f>$DL$2</f>
        <v>1</v>
      </c>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16"/>
    </row>
    <row r="98" spans="1:143" ht="58.3" x14ac:dyDescent="0.4">
      <c r="A98" s="186">
        <f>IF(M98,COUNTIF($M$4:M98,TRUE),"X")</f>
        <v>95</v>
      </c>
      <c r="B98" s="7" t="s">
        <v>871</v>
      </c>
      <c r="C98" s="127" t="s">
        <v>865</v>
      </c>
      <c r="D98" s="127" t="s">
        <v>872</v>
      </c>
      <c r="E98" s="127" t="s">
        <v>873</v>
      </c>
      <c r="F98" s="126"/>
      <c r="G98" s="126"/>
      <c r="H98" s="127"/>
      <c r="I98" s="190" t="s">
        <v>623</v>
      </c>
      <c r="J98" s="68"/>
      <c r="K98" s="79" t="s">
        <v>874</v>
      </c>
      <c r="L98" s="6">
        <f t="shared" si="32"/>
        <v>1</v>
      </c>
      <c r="M98" s="6" t="b">
        <f>2=SUM(OR(AG98,AH98),DM98)</f>
        <v>1</v>
      </c>
      <c r="N98" s="6"/>
      <c r="O98" s="7"/>
      <c r="P98" s="7"/>
      <c r="Q98" s="7"/>
      <c r="R98" s="7"/>
      <c r="S98" s="7"/>
      <c r="T98" s="7"/>
      <c r="U98" s="7"/>
      <c r="V98" s="7"/>
      <c r="W98" s="7"/>
      <c r="X98" s="7"/>
      <c r="Y98" s="7"/>
      <c r="Z98" s="7"/>
      <c r="AA98" s="7"/>
      <c r="AB98" s="7"/>
      <c r="AC98" s="7"/>
      <c r="AD98" s="7"/>
      <c r="AE98" s="7"/>
      <c r="AF98" s="7"/>
      <c r="AG98" s="7">
        <f>$AG$2</f>
        <v>1</v>
      </c>
      <c r="AH98" s="7">
        <f>$AH$2</f>
        <v>1</v>
      </c>
      <c r="AI98" s="7"/>
      <c r="AJ98" s="7"/>
      <c r="AK98" s="7"/>
      <c r="AL98" s="7"/>
      <c r="AM98" s="6"/>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f>$DM$2</f>
        <v>1</v>
      </c>
      <c r="DN98" s="6"/>
      <c r="DO98" s="6"/>
      <c r="DP98" s="7"/>
      <c r="DQ98" s="7"/>
      <c r="DR98" s="7"/>
      <c r="DS98" s="7"/>
      <c r="DT98" s="7"/>
      <c r="DU98" s="7"/>
      <c r="DV98" s="7"/>
      <c r="DW98" s="7"/>
      <c r="DX98" s="7"/>
      <c r="DY98" s="7"/>
      <c r="DZ98" s="7"/>
      <c r="EA98" s="7"/>
      <c r="EB98" s="7"/>
      <c r="EC98" s="7"/>
      <c r="ED98" s="7"/>
      <c r="EE98" s="7"/>
      <c r="EF98" s="7"/>
      <c r="EG98" s="7"/>
      <c r="EH98" s="7"/>
      <c r="EI98" s="7"/>
      <c r="EJ98" s="7"/>
      <c r="EK98" s="7"/>
      <c r="EL98" s="7"/>
      <c r="EM98" s="16"/>
    </row>
    <row r="99" spans="1:143" ht="58.3" x14ac:dyDescent="0.4">
      <c r="A99" s="186">
        <f>IF(M99,COUNTIF($M$4:M99,TRUE),"X")</f>
        <v>96</v>
      </c>
      <c r="B99" s="7" t="s">
        <v>875</v>
      </c>
      <c r="C99" s="127" t="s">
        <v>865</v>
      </c>
      <c r="D99" s="127" t="s">
        <v>872</v>
      </c>
      <c r="E99" s="127" t="s">
        <v>876</v>
      </c>
      <c r="F99" s="126"/>
      <c r="G99" s="126"/>
      <c r="H99" s="127"/>
      <c r="I99" s="190" t="s">
        <v>623</v>
      </c>
      <c r="J99" s="68"/>
      <c r="K99" s="79" t="s">
        <v>786</v>
      </c>
      <c r="L99" s="6">
        <f t="shared" si="32"/>
        <v>1</v>
      </c>
      <c r="M99" s="6" t="b">
        <f>OR(AN99:AP99)</f>
        <v>1</v>
      </c>
      <c r="N99" s="6"/>
      <c r="O99" s="7"/>
      <c r="P99" s="7"/>
      <c r="Q99" s="7"/>
      <c r="R99" s="7"/>
      <c r="S99" s="7"/>
      <c r="T99" s="7"/>
      <c r="U99" s="7"/>
      <c r="V99" s="7"/>
      <c r="W99" s="7"/>
      <c r="X99" s="7"/>
      <c r="Y99" s="7"/>
      <c r="Z99" s="7"/>
      <c r="AA99" s="7"/>
      <c r="AB99" s="7"/>
      <c r="AC99" s="7"/>
      <c r="AD99" s="7"/>
      <c r="AE99" s="7"/>
      <c r="AF99" s="7"/>
      <c r="AG99" s="7"/>
      <c r="AH99" s="7"/>
      <c r="AI99" s="7"/>
      <c r="AJ99" s="7"/>
      <c r="AK99" s="7"/>
      <c r="AL99" s="7"/>
      <c r="AM99" s="6"/>
      <c r="AN99" s="7">
        <f>$AN$2</f>
        <v>1</v>
      </c>
      <c r="AO99" s="7">
        <f>$AO$2</f>
        <v>1</v>
      </c>
      <c r="AP99" s="7">
        <f>$AP$2</f>
        <v>1</v>
      </c>
      <c r="AQ99" s="7"/>
      <c r="AR99" s="7"/>
      <c r="AS99" s="7"/>
      <c r="AT99" s="7"/>
      <c r="AU99" s="7"/>
      <c r="AV99" s="7"/>
      <c r="AW99" s="7"/>
      <c r="AX99" s="7"/>
      <c r="AY99" s="7"/>
      <c r="AZ99" s="7"/>
      <c r="BA99" s="7"/>
      <c r="BB99" s="7"/>
      <c r="BC99" s="7"/>
      <c r="BD99" s="7"/>
      <c r="BE99" s="7"/>
      <c r="BF99" s="7"/>
      <c r="BG99" s="7"/>
      <c r="BH99" s="7"/>
      <c r="BI99" s="7"/>
      <c r="BJ99" s="7"/>
      <c r="BK99" s="6"/>
      <c r="BL99" s="6"/>
      <c r="BM99" s="7"/>
      <c r="BN99" s="7"/>
      <c r="BO99" s="7"/>
      <c r="BP99" s="7"/>
      <c r="BQ99" s="7"/>
      <c r="BR99" s="7"/>
      <c r="BS99" s="7"/>
      <c r="BT99" s="7"/>
      <c r="BU99" s="7"/>
      <c r="BV99" s="7"/>
      <c r="BW99" s="7"/>
      <c r="BX99" s="7"/>
      <c r="BY99" s="7"/>
      <c r="BZ99" s="7"/>
      <c r="CA99" s="7"/>
      <c r="CB99" s="7"/>
      <c r="CC99" s="7"/>
      <c r="CD99" s="7"/>
      <c r="CE99" s="7"/>
      <c r="CF99" s="7"/>
      <c r="CG99" s="6"/>
      <c r="CH99" s="6"/>
      <c r="CI99" s="6"/>
      <c r="CJ99" s="6"/>
      <c r="CK99" s="6"/>
      <c r="CL99" s="7"/>
      <c r="CM99" s="7"/>
      <c r="CN99" s="7"/>
      <c r="CO99" s="7"/>
      <c r="CP99" s="7"/>
      <c r="CQ99" s="7"/>
      <c r="CR99" s="7"/>
      <c r="CS99" s="7"/>
      <c r="CT99" s="7"/>
      <c r="CU99" s="7"/>
      <c r="CV99" s="7"/>
      <c r="CW99" s="7"/>
      <c r="CX99" s="7"/>
      <c r="CY99" s="7"/>
      <c r="CZ99" s="6"/>
      <c r="DA99" s="6"/>
      <c r="DB99" s="6"/>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16"/>
    </row>
    <row r="100" spans="1:143" ht="58.3" x14ac:dyDescent="0.4">
      <c r="A100" s="186">
        <f>IF(M100,COUNTIF($M$4:M100,TRUE),"X")</f>
        <v>97</v>
      </c>
      <c r="B100" s="7" t="s">
        <v>877</v>
      </c>
      <c r="C100" s="127" t="s">
        <v>865</v>
      </c>
      <c r="D100" s="127" t="s">
        <v>872</v>
      </c>
      <c r="E100" s="127" t="s">
        <v>1188</v>
      </c>
      <c r="F100" s="126"/>
      <c r="G100" s="126"/>
      <c r="H100" s="127"/>
      <c r="I100" s="190" t="s">
        <v>623</v>
      </c>
      <c r="J100" s="68"/>
      <c r="K100" s="79" t="s">
        <v>878</v>
      </c>
      <c r="L100" s="6">
        <f t="shared" si="32"/>
        <v>1</v>
      </c>
      <c r="M100" s="6" t="b">
        <f>2=SUM(OR(AG100:AL100),DP100)</f>
        <v>1</v>
      </c>
      <c r="N100" s="6"/>
      <c r="O100" s="7"/>
      <c r="P100" s="7"/>
      <c r="Q100" s="7"/>
      <c r="R100" s="7"/>
      <c r="S100" s="7"/>
      <c r="T100" s="7"/>
      <c r="U100" s="7"/>
      <c r="V100" s="7"/>
      <c r="W100" s="7"/>
      <c r="X100" s="7"/>
      <c r="Y100" s="7"/>
      <c r="Z100" s="7"/>
      <c r="AA100" s="7"/>
      <c r="AB100" s="7"/>
      <c r="AC100" s="7"/>
      <c r="AD100" s="7"/>
      <c r="AE100" s="7"/>
      <c r="AF100" s="7"/>
      <c r="AG100" s="7">
        <f>$AG$2</f>
        <v>1</v>
      </c>
      <c r="AH100" s="7">
        <f>$AH$2</f>
        <v>1</v>
      </c>
      <c r="AI100" s="7">
        <f>$AI$2</f>
        <v>1</v>
      </c>
      <c r="AJ100" s="7">
        <f>$AJ$2</f>
        <v>1</v>
      </c>
      <c r="AK100" s="7">
        <f>$AK$2</f>
        <v>1</v>
      </c>
      <c r="AL100" s="7">
        <f>$AL$2</f>
        <v>1</v>
      </c>
      <c r="AM100" s="6"/>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6">
        <f>$DP$2</f>
        <v>1</v>
      </c>
      <c r="DQ100" s="6"/>
      <c r="DR100" s="6"/>
      <c r="DS100" s="6"/>
      <c r="DT100" s="6"/>
      <c r="DU100" s="6"/>
      <c r="DV100" s="6"/>
      <c r="DW100" s="6"/>
      <c r="DX100" s="7"/>
      <c r="DY100" s="7"/>
      <c r="DZ100" s="7"/>
      <c r="EA100" s="7"/>
      <c r="EB100" s="7"/>
      <c r="EC100" s="7"/>
      <c r="ED100" s="7"/>
      <c r="EE100" s="7"/>
      <c r="EF100" s="7"/>
      <c r="EG100" s="7"/>
      <c r="EH100" s="7"/>
      <c r="EI100" s="7"/>
      <c r="EJ100" s="7"/>
      <c r="EK100" s="7"/>
      <c r="EL100" s="7"/>
      <c r="EM100" s="16"/>
    </row>
    <row r="101" spans="1:143" ht="131.15" x14ac:dyDescent="0.4">
      <c r="A101" s="186">
        <f>IF(M101,COUNTIF($M$4:M101,TRUE),"X")</f>
        <v>98</v>
      </c>
      <c r="B101" s="7" t="s">
        <v>879</v>
      </c>
      <c r="C101" s="127" t="s">
        <v>865</v>
      </c>
      <c r="D101" s="127" t="s">
        <v>872</v>
      </c>
      <c r="E101" s="127" t="s">
        <v>880</v>
      </c>
      <c r="F101" s="126"/>
      <c r="G101" s="126"/>
      <c r="H101" s="127"/>
      <c r="I101" s="190" t="s">
        <v>623</v>
      </c>
      <c r="J101" s="68"/>
      <c r="K101" s="79" t="s">
        <v>881</v>
      </c>
      <c r="L101" s="6">
        <f t="shared" si="32"/>
        <v>1</v>
      </c>
      <c r="M101" s="6" t="b">
        <f>2=SUM(OR(AI101:AL101),OR(DK101,DQ101))</f>
        <v>1</v>
      </c>
      <c r="N101" s="6"/>
      <c r="O101" s="7"/>
      <c r="P101" s="7"/>
      <c r="Q101" s="7"/>
      <c r="R101" s="7"/>
      <c r="S101" s="7"/>
      <c r="T101" s="7"/>
      <c r="U101" s="7"/>
      <c r="V101" s="7"/>
      <c r="W101" s="7"/>
      <c r="X101" s="7"/>
      <c r="Y101" s="7"/>
      <c r="Z101" s="7"/>
      <c r="AA101" s="7"/>
      <c r="AB101" s="7"/>
      <c r="AC101" s="7"/>
      <c r="AD101" s="7"/>
      <c r="AE101" s="7"/>
      <c r="AF101" s="7"/>
      <c r="AG101" s="7"/>
      <c r="AH101" s="7"/>
      <c r="AI101" s="7">
        <f>$AI$2</f>
        <v>1</v>
      </c>
      <c r="AJ101" s="7">
        <f>$AJ$2</f>
        <v>1</v>
      </c>
      <c r="AK101" s="7">
        <f>$AK$2</f>
        <v>1</v>
      </c>
      <c r="AL101" s="7">
        <f>$AL$2</f>
        <v>1</v>
      </c>
      <c r="AM101" s="6"/>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f>$DK$2</f>
        <v>1</v>
      </c>
      <c r="DL101" s="7"/>
      <c r="DM101" s="7"/>
      <c r="DN101" s="7"/>
      <c r="DO101" s="7"/>
      <c r="DP101" s="6"/>
      <c r="DQ101" s="6">
        <f>$DQ$2</f>
        <v>1</v>
      </c>
      <c r="DR101" s="6"/>
      <c r="DS101" s="6"/>
      <c r="DT101" s="6"/>
      <c r="DU101" s="6"/>
      <c r="DV101" s="6"/>
      <c r="DW101" s="6"/>
      <c r="DX101" s="7"/>
      <c r="DY101" s="7"/>
      <c r="DZ101" s="7"/>
      <c r="EA101" s="7"/>
      <c r="EB101" s="7"/>
      <c r="EC101" s="7"/>
      <c r="ED101" s="7"/>
      <c r="EE101" s="7"/>
      <c r="EF101" s="7"/>
      <c r="EG101" s="7"/>
      <c r="EH101" s="7"/>
      <c r="EI101" s="7"/>
      <c r="EJ101" s="7"/>
      <c r="EK101" s="7"/>
      <c r="EL101" s="7"/>
      <c r="EM101" s="16"/>
    </row>
    <row r="102" spans="1:143" ht="131.15" x14ac:dyDescent="0.4">
      <c r="A102" s="186">
        <f>IF(M102,COUNTIF($M$4:M102,TRUE),"X")</f>
        <v>99</v>
      </c>
      <c r="B102" s="7" t="s">
        <v>882</v>
      </c>
      <c r="C102" s="127" t="s">
        <v>865</v>
      </c>
      <c r="D102" s="127" t="s">
        <v>883</v>
      </c>
      <c r="E102" s="127" t="s">
        <v>1189</v>
      </c>
      <c r="F102" s="126"/>
      <c r="G102" s="126"/>
      <c r="H102" s="127"/>
      <c r="I102" s="190" t="s">
        <v>623</v>
      </c>
      <c r="J102" s="68"/>
      <c r="K102" s="79" t="s">
        <v>884</v>
      </c>
      <c r="L102" s="6">
        <f t="shared" si="32"/>
        <v>1</v>
      </c>
      <c r="M102" s="6" t="b">
        <f>2=SUM(DJ102,AB102)</f>
        <v>1</v>
      </c>
      <c r="N102" s="6"/>
      <c r="O102" s="7"/>
      <c r="P102" s="7"/>
      <c r="Q102" s="7"/>
      <c r="R102" s="7"/>
      <c r="S102" s="7"/>
      <c r="T102" s="7"/>
      <c r="U102" s="7"/>
      <c r="V102" s="7"/>
      <c r="W102" s="7"/>
      <c r="X102" s="7"/>
      <c r="Y102" s="7"/>
      <c r="Z102" s="7"/>
      <c r="AA102" s="7"/>
      <c r="AB102" s="7">
        <f>$AB$2</f>
        <v>1</v>
      </c>
      <c r="AC102" s="7"/>
      <c r="AD102" s="7"/>
      <c r="AE102" s="7"/>
      <c r="AF102" s="7"/>
      <c r="AG102" s="7"/>
      <c r="AH102" s="7"/>
      <c r="AI102" s="7"/>
      <c r="AJ102" s="7"/>
      <c r="AK102" s="7"/>
      <c r="AL102" s="7"/>
      <c r="AM102" s="6"/>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f>$DJ$2</f>
        <v>1</v>
      </c>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16"/>
    </row>
    <row r="103" spans="1:143" ht="58.3" x14ac:dyDescent="0.4">
      <c r="A103" s="186">
        <f>IF(M103,COUNTIF($M$4:M103,TRUE),"X")</f>
        <v>100</v>
      </c>
      <c r="B103" s="7" t="s">
        <v>885</v>
      </c>
      <c r="C103" s="127" t="s">
        <v>865</v>
      </c>
      <c r="D103" s="127" t="s">
        <v>886</v>
      </c>
      <c r="E103" s="127" t="s">
        <v>1190</v>
      </c>
      <c r="F103" s="126"/>
      <c r="G103" s="126"/>
      <c r="H103" s="127"/>
      <c r="I103" s="190" t="s">
        <v>623</v>
      </c>
      <c r="J103" s="68"/>
      <c r="K103" s="79" t="s">
        <v>887</v>
      </c>
      <c r="L103" s="6">
        <f t="shared" si="32"/>
        <v>1</v>
      </c>
      <c r="M103" s="6" t="b">
        <f>3=SUM(N103,AF103,CQ103)</f>
        <v>1</v>
      </c>
      <c r="N103" s="6">
        <f>$N$2</f>
        <v>1</v>
      </c>
      <c r="O103" s="7"/>
      <c r="P103" s="7"/>
      <c r="Q103" s="7"/>
      <c r="R103" s="7"/>
      <c r="S103" s="7"/>
      <c r="T103" s="7"/>
      <c r="U103" s="7"/>
      <c r="V103" s="7"/>
      <c r="W103" s="7"/>
      <c r="X103" s="7"/>
      <c r="Y103" s="7"/>
      <c r="Z103" s="7"/>
      <c r="AA103" s="7"/>
      <c r="AB103" s="7"/>
      <c r="AC103" s="7"/>
      <c r="AD103" s="7"/>
      <c r="AE103" s="7"/>
      <c r="AF103" s="7">
        <f>$AF$2</f>
        <v>1</v>
      </c>
      <c r="AG103" s="7"/>
      <c r="AH103" s="7"/>
      <c r="AI103" s="7"/>
      <c r="AJ103" s="7"/>
      <c r="AK103" s="7"/>
      <c r="AL103" s="7"/>
      <c r="AM103" s="6"/>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6"/>
      <c r="CQ103" s="6">
        <f>$CQ$2</f>
        <v>1</v>
      </c>
      <c r="CR103" s="6"/>
      <c r="CS103" s="6"/>
      <c r="CT103" s="6"/>
      <c r="CU103" s="6"/>
      <c r="CV103" s="6"/>
      <c r="CW103" s="6"/>
      <c r="CX103" s="6"/>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16"/>
    </row>
    <row r="104" spans="1:143" ht="58.3" x14ac:dyDescent="0.4">
      <c r="A104" s="186">
        <f>IF(M104,COUNTIF($M$4:M104,TRUE),"X")</f>
        <v>101</v>
      </c>
      <c r="B104" s="7" t="s">
        <v>888</v>
      </c>
      <c r="C104" s="127" t="s">
        <v>865</v>
      </c>
      <c r="D104" s="127" t="s">
        <v>886</v>
      </c>
      <c r="E104" s="127" t="s">
        <v>889</v>
      </c>
      <c r="F104" s="126"/>
      <c r="G104" s="126"/>
      <c r="H104" s="127"/>
      <c r="I104" s="190" t="s">
        <v>623</v>
      </c>
      <c r="J104" s="68"/>
      <c r="K104" s="79" t="s">
        <v>890</v>
      </c>
      <c r="L104" s="6">
        <f t="shared" si="32"/>
        <v>1</v>
      </c>
      <c r="M104" s="6" t="b">
        <f>3=SUM(N104,OR(AG104,AH104),CP104)</f>
        <v>1</v>
      </c>
      <c r="N104" s="6">
        <f>$N$2</f>
        <v>1</v>
      </c>
      <c r="O104" s="7"/>
      <c r="P104" s="7"/>
      <c r="Q104" s="7"/>
      <c r="R104" s="7"/>
      <c r="S104" s="7"/>
      <c r="T104" s="7"/>
      <c r="U104" s="7"/>
      <c r="V104" s="7"/>
      <c r="W104" s="7"/>
      <c r="X104" s="7"/>
      <c r="Y104" s="7"/>
      <c r="Z104" s="7"/>
      <c r="AA104" s="7"/>
      <c r="AB104" s="7"/>
      <c r="AC104" s="7"/>
      <c r="AD104" s="7"/>
      <c r="AE104" s="7"/>
      <c r="AF104" s="7"/>
      <c r="AG104" s="7">
        <f>$AG$2</f>
        <v>1</v>
      </c>
      <c r="AH104" s="7">
        <f>$AH$2</f>
        <v>1</v>
      </c>
      <c r="AI104" s="7"/>
      <c r="AJ104" s="7"/>
      <c r="AK104" s="7"/>
      <c r="AL104" s="7"/>
      <c r="AM104" s="6"/>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6">
        <f>$CP$2</f>
        <v>1</v>
      </c>
      <c r="CQ104" s="6"/>
      <c r="CR104" s="6"/>
      <c r="CS104" s="6"/>
      <c r="CT104" s="6"/>
      <c r="CU104" s="6"/>
      <c r="CV104" s="6"/>
      <c r="CW104" s="6"/>
      <c r="CX104" s="6"/>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16"/>
    </row>
    <row r="105" spans="1:143" ht="102" x14ac:dyDescent="0.4">
      <c r="A105" s="186">
        <f>IF(M105,COUNTIF($M$4:M105,TRUE),"X")</f>
        <v>102</v>
      </c>
      <c r="B105" s="7" t="s">
        <v>891</v>
      </c>
      <c r="C105" s="127" t="s">
        <v>865</v>
      </c>
      <c r="D105" s="127" t="s">
        <v>886</v>
      </c>
      <c r="E105" s="127" t="s">
        <v>1191</v>
      </c>
      <c r="F105" s="126"/>
      <c r="G105" s="126"/>
      <c r="H105" s="127"/>
      <c r="I105" s="190" t="s">
        <v>623</v>
      </c>
      <c r="J105" s="68"/>
      <c r="K105" s="80" t="s">
        <v>892</v>
      </c>
      <c r="L105" s="6">
        <f t="shared" si="32"/>
        <v>1</v>
      </c>
      <c r="M105" s="70" t="b">
        <f>2=SUM(OR(AI105:AL105),CR105)</f>
        <v>1</v>
      </c>
      <c r="N105" s="6"/>
      <c r="O105" s="7"/>
      <c r="P105" s="7"/>
      <c r="Q105" s="7"/>
      <c r="R105" s="7"/>
      <c r="S105" s="7"/>
      <c r="T105" s="7"/>
      <c r="U105" s="7"/>
      <c r="V105" s="7"/>
      <c r="W105" s="7"/>
      <c r="X105" s="7"/>
      <c r="Y105" s="7"/>
      <c r="Z105" s="7"/>
      <c r="AA105" s="7"/>
      <c r="AB105" s="7"/>
      <c r="AC105" s="7"/>
      <c r="AD105" s="7"/>
      <c r="AE105" s="7"/>
      <c r="AF105" s="7"/>
      <c r="AG105" s="7"/>
      <c r="AH105" s="7"/>
      <c r="AI105" s="7">
        <f>$AI$2</f>
        <v>1</v>
      </c>
      <c r="AJ105" s="7">
        <f>$AJ$2</f>
        <v>1</v>
      </c>
      <c r="AK105" s="7">
        <f>$AK$2</f>
        <v>1</v>
      </c>
      <c r="AL105" s="7">
        <f>$AL$2</f>
        <v>1</v>
      </c>
      <c r="AM105" s="6"/>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6"/>
      <c r="CQ105" s="86"/>
      <c r="CR105" s="6">
        <f>$CR$2</f>
        <v>1</v>
      </c>
      <c r="CS105" s="6"/>
      <c r="CT105" s="6"/>
      <c r="CU105" s="6"/>
      <c r="CV105" s="6"/>
      <c r="CW105" s="6"/>
      <c r="CX105" s="6"/>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16"/>
    </row>
    <row r="106" spans="1:143" ht="174.9" x14ac:dyDescent="0.4">
      <c r="A106" s="186">
        <f>IF(M106,COUNTIF($M$4:M106,TRUE),"X")</f>
        <v>103</v>
      </c>
      <c r="B106" s="7" t="s">
        <v>893</v>
      </c>
      <c r="C106" s="127" t="s">
        <v>865</v>
      </c>
      <c r="D106" s="127" t="s">
        <v>894</v>
      </c>
      <c r="E106" s="127" t="s">
        <v>1192</v>
      </c>
      <c r="F106" s="126"/>
      <c r="G106" s="126"/>
      <c r="H106" s="127"/>
      <c r="I106" s="190" t="s">
        <v>623</v>
      </c>
      <c r="J106" s="68"/>
      <c r="K106" s="79" t="s">
        <v>895</v>
      </c>
      <c r="L106" s="6">
        <f t="shared" si="32"/>
        <v>1</v>
      </c>
      <c r="M106" s="6" t="b">
        <f>3=SUM(OR(AN106,AO106,AP106),OR(DV106,DW106),AF106)</f>
        <v>1</v>
      </c>
      <c r="N106" s="6"/>
      <c r="O106" s="7"/>
      <c r="P106" s="7"/>
      <c r="Q106" s="7"/>
      <c r="R106" s="7"/>
      <c r="S106" s="7"/>
      <c r="T106" s="7"/>
      <c r="U106" s="7"/>
      <c r="V106" s="7"/>
      <c r="W106" s="7"/>
      <c r="X106" s="7"/>
      <c r="Y106" s="7"/>
      <c r="Z106" s="7"/>
      <c r="AA106" s="7"/>
      <c r="AB106" s="7"/>
      <c r="AC106" s="7"/>
      <c r="AD106" s="7"/>
      <c r="AE106" s="7"/>
      <c r="AF106" s="7">
        <f>$AF$2</f>
        <v>1</v>
      </c>
      <c r="AG106" s="7"/>
      <c r="AH106" s="7"/>
      <c r="AI106" s="7"/>
      <c r="AJ106" s="7"/>
      <c r="AK106" s="7"/>
      <c r="AL106" s="7"/>
      <c r="AM106" s="6"/>
      <c r="AN106" s="7">
        <f>$AN$2</f>
        <v>1</v>
      </c>
      <c r="AO106" s="7">
        <f>$AO$2</f>
        <v>1</v>
      </c>
      <c r="AP106" s="7">
        <f>$AP$2</f>
        <v>1</v>
      </c>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6">
        <f>$DV$2</f>
        <v>1</v>
      </c>
      <c r="DW106" s="6">
        <f>$DW$2</f>
        <v>1</v>
      </c>
      <c r="DX106" s="7"/>
      <c r="DY106" s="7"/>
      <c r="DZ106" s="7"/>
      <c r="EA106" s="7"/>
      <c r="EB106" s="7"/>
      <c r="EC106" s="7"/>
      <c r="ED106" s="7"/>
      <c r="EE106" s="7"/>
      <c r="EF106" s="7"/>
      <c r="EG106" s="7"/>
      <c r="EH106" s="7"/>
      <c r="EI106" s="7"/>
      <c r="EJ106" s="7"/>
      <c r="EK106" s="7"/>
      <c r="EL106" s="7"/>
      <c r="EM106" s="16"/>
    </row>
    <row r="107" spans="1:143" ht="347.15" customHeight="1" x14ac:dyDescent="0.4">
      <c r="A107" s="186">
        <f>IF(M107,COUNTIF($M$4:M107,TRUE),"X")</f>
        <v>104</v>
      </c>
      <c r="B107" s="7" t="s">
        <v>896</v>
      </c>
      <c r="C107" s="127" t="s">
        <v>865</v>
      </c>
      <c r="D107" s="127" t="s">
        <v>894</v>
      </c>
      <c r="E107" s="127" t="s">
        <v>1193</v>
      </c>
      <c r="F107" s="126"/>
      <c r="G107" s="126"/>
      <c r="H107" s="127"/>
      <c r="I107" s="190" t="s">
        <v>623</v>
      </c>
      <c r="J107" s="68"/>
      <c r="K107" s="79" t="s">
        <v>897</v>
      </c>
      <c r="L107" s="6">
        <f t="shared" si="32"/>
        <v>1</v>
      </c>
      <c r="M107" s="6" t="b">
        <f>4=SUM(OR(AG107:AL107),OR(AN107:AP107),DX107,OR(OR(AT107,AU107,AV107,AZ107,BB107,BC107),OR(BW107,CA107,CH107)))</f>
        <v>1</v>
      </c>
      <c r="N107" s="6"/>
      <c r="O107" s="7"/>
      <c r="P107" s="7"/>
      <c r="Q107" s="7"/>
      <c r="R107" s="7"/>
      <c r="S107" s="7"/>
      <c r="T107" s="7"/>
      <c r="U107" s="7"/>
      <c r="V107" s="7"/>
      <c r="W107" s="7"/>
      <c r="X107" s="7"/>
      <c r="Y107" s="7"/>
      <c r="Z107" s="7"/>
      <c r="AA107" s="7"/>
      <c r="AB107" s="7"/>
      <c r="AC107" s="7"/>
      <c r="AD107" s="7"/>
      <c r="AE107" s="7"/>
      <c r="AF107" s="7"/>
      <c r="AG107" s="7">
        <f>$AG$2</f>
        <v>1</v>
      </c>
      <c r="AH107" s="7">
        <f>$AH$2</f>
        <v>1</v>
      </c>
      <c r="AI107" s="7">
        <f>$AI$2</f>
        <v>1</v>
      </c>
      <c r="AJ107" s="7">
        <f>$AJ$2</f>
        <v>1</v>
      </c>
      <c r="AK107" s="7">
        <f>$AK$2</f>
        <v>1</v>
      </c>
      <c r="AL107" s="7">
        <f>$AL$2</f>
        <v>1</v>
      </c>
      <c r="AM107" s="6"/>
      <c r="AN107" s="7">
        <f>$AN$2</f>
        <v>1</v>
      </c>
      <c r="AO107" s="7">
        <f>$AO$2</f>
        <v>1</v>
      </c>
      <c r="AP107" s="7">
        <f>$AP$2</f>
        <v>1</v>
      </c>
      <c r="AQ107" s="7"/>
      <c r="AR107" s="7"/>
      <c r="AS107" s="7"/>
      <c r="AT107" s="7">
        <f>$AT$2</f>
        <v>1</v>
      </c>
      <c r="AU107" s="7">
        <f>$AU$2</f>
        <v>1</v>
      </c>
      <c r="AV107" s="7">
        <f>$AV$2</f>
        <v>1</v>
      </c>
      <c r="AW107" s="7"/>
      <c r="AX107" s="7"/>
      <c r="AY107" s="7"/>
      <c r="AZ107" s="7">
        <f>$AZ$2</f>
        <v>1</v>
      </c>
      <c r="BA107" s="7"/>
      <c r="BB107" s="7">
        <f>$BB$2</f>
        <v>1</v>
      </c>
      <c r="BC107" s="7">
        <f>$BC$2</f>
        <v>1</v>
      </c>
      <c r="BD107" s="7"/>
      <c r="BE107" s="7"/>
      <c r="BF107" s="6"/>
      <c r="BG107" s="6"/>
      <c r="BH107" s="6"/>
      <c r="BI107" s="6"/>
      <c r="BJ107" s="6"/>
      <c r="BK107" s="7"/>
      <c r="BL107" s="7"/>
      <c r="BM107" s="7"/>
      <c r="BN107" s="7"/>
      <c r="BO107" s="7"/>
      <c r="BP107" s="7"/>
      <c r="BQ107" s="6"/>
      <c r="BR107" s="6"/>
      <c r="BS107" s="7"/>
      <c r="BT107" s="7"/>
      <c r="BU107" s="7"/>
      <c r="BV107" s="7"/>
      <c r="BW107" s="7">
        <f>$BW$2</f>
        <v>1</v>
      </c>
      <c r="BX107" s="7"/>
      <c r="BY107" s="7"/>
      <c r="BZ107" s="7"/>
      <c r="CA107" s="6">
        <f>$CA$2</f>
        <v>1</v>
      </c>
      <c r="CB107" s="6"/>
      <c r="CC107" s="6"/>
      <c r="CD107" s="6"/>
      <c r="CE107" s="7"/>
      <c r="CF107" s="7"/>
      <c r="CG107" s="7"/>
      <c r="CH107" s="6">
        <f>$CH$2</f>
        <v>1</v>
      </c>
      <c r="CI107" s="6"/>
      <c r="CJ107" s="6"/>
      <c r="CK107" s="6"/>
      <c r="CL107" s="7"/>
      <c r="CM107" s="7"/>
      <c r="CN107" s="7"/>
      <c r="CO107" s="7"/>
      <c r="CP107" s="7"/>
      <c r="CQ107" s="7"/>
      <c r="CR107" s="7"/>
      <c r="CS107" s="7"/>
      <c r="CT107" s="7"/>
      <c r="CU107" s="7"/>
      <c r="CV107" s="7"/>
      <c r="CW107" s="7"/>
      <c r="CX107" s="7"/>
      <c r="CY107" s="7"/>
      <c r="CZ107" s="7"/>
      <c r="DA107" s="7"/>
      <c r="DB107" s="7"/>
      <c r="DC107" s="7"/>
      <c r="DD107" s="7"/>
      <c r="DE107" s="7"/>
      <c r="DF107" s="7"/>
      <c r="DG107" s="6"/>
      <c r="DH107" s="7"/>
      <c r="DI107" s="7"/>
      <c r="DJ107" s="7"/>
      <c r="DK107" s="7"/>
      <c r="DL107" s="7"/>
      <c r="DM107" s="7"/>
      <c r="DN107" s="7"/>
      <c r="DO107" s="7"/>
      <c r="DP107" s="7"/>
      <c r="DQ107" s="7"/>
      <c r="DR107" s="7"/>
      <c r="DS107" s="7"/>
      <c r="DT107" s="7"/>
      <c r="DU107" s="7"/>
      <c r="DV107" s="7"/>
      <c r="DW107" s="7"/>
      <c r="DX107" s="7">
        <f>$DX$2</f>
        <v>1</v>
      </c>
      <c r="DY107" s="7"/>
      <c r="DZ107" s="7"/>
      <c r="EA107" s="7"/>
      <c r="EB107" s="7"/>
      <c r="EC107" s="7"/>
      <c r="ED107" s="7"/>
      <c r="EE107" s="7"/>
      <c r="EF107" s="7"/>
      <c r="EG107" s="7"/>
      <c r="EH107" s="7"/>
      <c r="EI107" s="7"/>
      <c r="EJ107" s="7"/>
      <c r="EK107" s="7"/>
      <c r="EL107" s="7"/>
      <c r="EM107" s="16"/>
    </row>
    <row r="108" spans="1:143" ht="58.3" x14ac:dyDescent="0.4">
      <c r="A108" s="186">
        <f>IF(M108,COUNTIF($M$4:M108,TRUE),"X")</f>
        <v>105</v>
      </c>
      <c r="B108" s="7" t="s">
        <v>898</v>
      </c>
      <c r="C108" s="127" t="s">
        <v>865</v>
      </c>
      <c r="D108" s="127" t="s">
        <v>894</v>
      </c>
      <c r="E108" s="127" t="s">
        <v>899</v>
      </c>
      <c r="F108" s="126"/>
      <c r="G108" s="126"/>
      <c r="H108" s="127"/>
      <c r="I108" s="190" t="s">
        <v>623</v>
      </c>
      <c r="J108" s="68"/>
      <c r="K108" s="79" t="s">
        <v>900</v>
      </c>
      <c r="L108" s="6">
        <f t="shared" si="32"/>
        <v>1</v>
      </c>
      <c r="M108" s="6" t="b">
        <f>3=SUM(N108,OR(AB108,AC108),OR(DV108,DW108))</f>
        <v>1</v>
      </c>
      <c r="N108" s="6">
        <f>$N$2</f>
        <v>1</v>
      </c>
      <c r="O108" s="7"/>
      <c r="P108" s="7"/>
      <c r="Q108" s="7"/>
      <c r="R108" s="7"/>
      <c r="S108" s="7"/>
      <c r="T108" s="7"/>
      <c r="U108" s="7"/>
      <c r="V108" s="7"/>
      <c r="W108" s="7"/>
      <c r="X108" s="7"/>
      <c r="Y108" s="7"/>
      <c r="Z108" s="7"/>
      <c r="AA108" s="7"/>
      <c r="AB108" s="7">
        <f>$AB$2</f>
        <v>1</v>
      </c>
      <c r="AC108" s="7">
        <f>$AC$2</f>
        <v>1</v>
      </c>
      <c r="AD108" s="7"/>
      <c r="AE108" s="7"/>
      <c r="AF108" s="7"/>
      <c r="AG108" s="7"/>
      <c r="AH108" s="7"/>
      <c r="AI108" s="7"/>
      <c r="AJ108" s="7"/>
      <c r="AK108" s="7"/>
      <c r="AL108" s="7"/>
      <c r="AM108" s="6"/>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6">
        <f>$DV$2</f>
        <v>1</v>
      </c>
      <c r="DW108" s="6">
        <f>$DW$2</f>
        <v>1</v>
      </c>
      <c r="DX108" s="7"/>
      <c r="DY108" s="7"/>
      <c r="DZ108" s="7"/>
      <c r="EA108" s="7"/>
      <c r="EB108" s="7"/>
      <c r="EC108" s="7"/>
      <c r="ED108" s="7"/>
      <c r="EE108" s="7"/>
      <c r="EF108" s="7"/>
      <c r="EG108" s="7"/>
      <c r="EH108" s="7"/>
      <c r="EI108" s="7"/>
      <c r="EJ108" s="7"/>
      <c r="EK108" s="7"/>
      <c r="EL108" s="7"/>
      <c r="EM108" s="16"/>
    </row>
    <row r="109" spans="1:143" ht="204" x14ac:dyDescent="0.4">
      <c r="A109" s="186">
        <f>IF(M109,COUNTIF($M$4:M109,TRUE),"X")</f>
        <v>106</v>
      </c>
      <c r="B109" s="7" t="s">
        <v>901</v>
      </c>
      <c r="C109" s="127" t="s">
        <v>865</v>
      </c>
      <c r="D109" s="127" t="s">
        <v>894</v>
      </c>
      <c r="E109" s="127" t="s">
        <v>1194</v>
      </c>
      <c r="F109" s="126"/>
      <c r="G109" s="126"/>
      <c r="H109" s="127"/>
      <c r="I109" s="190" t="s">
        <v>623</v>
      </c>
      <c r="J109" s="68"/>
      <c r="K109" s="79" t="s">
        <v>902</v>
      </c>
      <c r="L109" s="6">
        <f t="shared" si="32"/>
        <v>1</v>
      </c>
      <c r="M109" s="6" t="b">
        <f>3=SUM(OR(AN109,AO109,AP109),OR(DV109,DW109),OR(AG109:AL109))</f>
        <v>1</v>
      </c>
      <c r="N109" s="6"/>
      <c r="O109" s="7"/>
      <c r="P109" s="7"/>
      <c r="Q109" s="7"/>
      <c r="R109" s="7"/>
      <c r="S109" s="7"/>
      <c r="T109" s="7"/>
      <c r="U109" s="7"/>
      <c r="V109" s="7"/>
      <c r="W109" s="7"/>
      <c r="X109" s="7"/>
      <c r="Y109" s="7"/>
      <c r="Z109" s="7"/>
      <c r="AA109" s="7"/>
      <c r="AB109" s="7"/>
      <c r="AC109" s="7"/>
      <c r="AD109" s="7"/>
      <c r="AE109" s="7"/>
      <c r="AF109" s="7"/>
      <c r="AG109" s="7">
        <f>$AG$2</f>
        <v>1</v>
      </c>
      <c r="AH109" s="7">
        <f>$AH$2</f>
        <v>1</v>
      </c>
      <c r="AI109" s="7">
        <f>$AI$2</f>
        <v>1</v>
      </c>
      <c r="AJ109" s="7">
        <f>$AJ$2</f>
        <v>1</v>
      </c>
      <c r="AK109" s="7">
        <f>$AK$2</f>
        <v>1</v>
      </c>
      <c r="AL109" s="7">
        <f>$AL$2</f>
        <v>1</v>
      </c>
      <c r="AM109" s="6"/>
      <c r="AN109" s="7">
        <f>$AN$2</f>
        <v>1</v>
      </c>
      <c r="AO109" s="7">
        <f>$AO$2</f>
        <v>1</v>
      </c>
      <c r="AP109" s="7">
        <f>$AP$2</f>
        <v>1</v>
      </c>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6">
        <f>$DV$2</f>
        <v>1</v>
      </c>
      <c r="DW109" s="6">
        <f>$DW$2</f>
        <v>1</v>
      </c>
      <c r="DX109" s="7"/>
      <c r="DY109" s="7"/>
      <c r="DZ109" s="7"/>
      <c r="EA109" s="7"/>
      <c r="EB109" s="7"/>
      <c r="EC109" s="7"/>
      <c r="ED109" s="7"/>
      <c r="EE109" s="7"/>
      <c r="EF109" s="7"/>
      <c r="EG109" s="7"/>
      <c r="EH109" s="7"/>
      <c r="EI109" s="7"/>
      <c r="EJ109" s="7"/>
      <c r="EK109" s="7"/>
      <c r="EL109" s="7"/>
      <c r="EM109" s="16"/>
    </row>
    <row r="110" spans="1:143" ht="58.3" x14ac:dyDescent="0.4">
      <c r="A110" s="186">
        <f>IF(M110,COUNTIF($M$4:M110,TRUE),"X")</f>
        <v>107</v>
      </c>
      <c r="B110" s="7" t="s">
        <v>903</v>
      </c>
      <c r="C110" s="127" t="s">
        <v>865</v>
      </c>
      <c r="D110" s="127" t="s">
        <v>894</v>
      </c>
      <c r="E110" s="127" t="s">
        <v>904</v>
      </c>
      <c r="F110" s="126"/>
      <c r="G110" s="126"/>
      <c r="H110" s="127"/>
      <c r="I110" s="190" t="s">
        <v>623</v>
      </c>
      <c r="J110" s="68"/>
      <c r="K110" s="79" t="s">
        <v>905</v>
      </c>
      <c r="L110" s="6">
        <f t="shared" si="32"/>
        <v>1</v>
      </c>
      <c r="M110" s="6" t="b">
        <f>3=SUM(N110,AB110,DW110)</f>
        <v>1</v>
      </c>
      <c r="N110" s="6">
        <f>$N$2</f>
        <v>1</v>
      </c>
      <c r="O110" s="7"/>
      <c r="P110" s="7"/>
      <c r="Q110" s="7"/>
      <c r="R110" s="7"/>
      <c r="S110" s="7"/>
      <c r="T110" s="7"/>
      <c r="U110" s="7"/>
      <c r="V110" s="7"/>
      <c r="W110" s="7"/>
      <c r="X110" s="7"/>
      <c r="Y110" s="7"/>
      <c r="Z110" s="7"/>
      <c r="AA110" s="7"/>
      <c r="AB110" s="7">
        <f>$AB$2</f>
        <v>1</v>
      </c>
      <c r="AC110" s="7"/>
      <c r="AD110" s="7"/>
      <c r="AE110" s="7"/>
      <c r="AF110" s="7"/>
      <c r="AG110" s="7"/>
      <c r="AH110" s="7"/>
      <c r="AI110" s="7"/>
      <c r="AJ110" s="7"/>
      <c r="AK110" s="7"/>
      <c r="AL110" s="7"/>
      <c r="AM110" s="6"/>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6"/>
      <c r="DW110" s="6">
        <f>$DW$2</f>
        <v>1</v>
      </c>
      <c r="DX110" s="7"/>
      <c r="DY110" s="7"/>
      <c r="DZ110" s="7"/>
      <c r="EA110" s="7"/>
      <c r="EB110" s="7"/>
      <c r="EC110" s="7"/>
      <c r="ED110" s="7"/>
      <c r="EE110" s="7"/>
      <c r="EF110" s="7"/>
      <c r="EG110" s="7"/>
      <c r="EH110" s="7"/>
      <c r="EI110" s="7"/>
      <c r="EJ110" s="7"/>
      <c r="EK110" s="7"/>
      <c r="EL110" s="7"/>
      <c r="EM110" s="16"/>
    </row>
    <row r="111" spans="1:143" ht="116.6" x14ac:dyDescent="0.4">
      <c r="A111" s="186">
        <f>IF(M111,COUNTIF($M$4:M111,TRUE),"X")</f>
        <v>108</v>
      </c>
      <c r="B111" s="7" t="s">
        <v>906</v>
      </c>
      <c r="C111" s="127" t="s">
        <v>865</v>
      </c>
      <c r="D111" s="127" t="s">
        <v>907</v>
      </c>
      <c r="E111" s="127" t="s">
        <v>1195</v>
      </c>
      <c r="F111" s="126"/>
      <c r="G111" s="126"/>
      <c r="H111" s="127"/>
      <c r="I111" s="190" t="s">
        <v>623</v>
      </c>
      <c r="J111" s="68"/>
      <c r="K111" s="79" t="s">
        <v>908</v>
      </c>
      <c r="L111" s="6">
        <f t="shared" si="32"/>
        <v>1</v>
      </c>
      <c r="M111" s="6" t="b">
        <f>3=SUM(AN111,OR(CQ111,DY111),AF111)</f>
        <v>1</v>
      </c>
      <c r="N111" s="6"/>
      <c r="O111" s="7"/>
      <c r="P111" s="7"/>
      <c r="Q111" s="7"/>
      <c r="R111" s="7"/>
      <c r="S111" s="7"/>
      <c r="T111" s="7"/>
      <c r="U111" s="7"/>
      <c r="V111" s="7"/>
      <c r="W111" s="7"/>
      <c r="X111" s="7"/>
      <c r="Y111" s="7"/>
      <c r="Z111" s="7"/>
      <c r="AA111" s="7"/>
      <c r="AB111" s="7"/>
      <c r="AC111" s="7"/>
      <c r="AD111" s="7"/>
      <c r="AE111" s="7"/>
      <c r="AF111" s="7">
        <f>$AF$2</f>
        <v>1</v>
      </c>
      <c r="AG111" s="7"/>
      <c r="AH111" s="7"/>
      <c r="AI111" s="7"/>
      <c r="AJ111" s="7"/>
      <c r="AK111" s="7"/>
      <c r="AL111" s="7"/>
      <c r="AM111" s="6"/>
      <c r="AN111" s="7">
        <f>$AN$2</f>
        <v>1</v>
      </c>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f>$CQ$2</f>
        <v>1</v>
      </c>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X111" s="7"/>
      <c r="DY111" s="7">
        <f>$DY$2</f>
        <v>1</v>
      </c>
      <c r="DZ111" s="7"/>
      <c r="EA111" s="7"/>
      <c r="EB111" s="7"/>
      <c r="EC111" s="7"/>
      <c r="ED111" s="7"/>
      <c r="EE111" s="7"/>
      <c r="EF111" s="7"/>
      <c r="EG111" s="7"/>
      <c r="EH111" s="7"/>
      <c r="EI111" s="7"/>
      <c r="EJ111" s="7"/>
      <c r="EK111" s="7"/>
      <c r="EL111" s="7"/>
      <c r="EM111" s="16"/>
    </row>
    <row r="112" spans="1:143" ht="189.45" x14ac:dyDescent="0.4">
      <c r="A112" s="186">
        <f>IF(M112,COUNTIF($M$4:M112,TRUE),"X")</f>
        <v>109</v>
      </c>
      <c r="B112" s="7" t="s">
        <v>909</v>
      </c>
      <c r="C112" s="127" t="s">
        <v>865</v>
      </c>
      <c r="D112" s="127" t="s">
        <v>910</v>
      </c>
      <c r="E112" s="127" t="s">
        <v>1196</v>
      </c>
      <c r="F112" s="126"/>
      <c r="G112" s="126"/>
      <c r="H112" s="127"/>
      <c r="I112" s="190" t="s">
        <v>623</v>
      </c>
      <c r="J112" s="68"/>
      <c r="K112" s="80" t="s">
        <v>911</v>
      </c>
      <c r="L112" s="6">
        <f t="shared" si="32"/>
        <v>1</v>
      </c>
      <c r="M112" s="70" t="b">
        <f>2=SUM(OR(AI112:AL112),N112)</f>
        <v>1</v>
      </c>
      <c r="N112" s="6">
        <f>$N$2</f>
        <v>1</v>
      </c>
      <c r="O112" s="7"/>
      <c r="P112" s="7"/>
      <c r="Q112" s="7"/>
      <c r="R112" s="7"/>
      <c r="S112" s="7"/>
      <c r="T112" s="7"/>
      <c r="U112" s="7"/>
      <c r="V112" s="7"/>
      <c r="W112" s="7"/>
      <c r="X112" s="7"/>
      <c r="Y112" s="7"/>
      <c r="Z112" s="7"/>
      <c r="AA112" s="7"/>
      <c r="AB112" s="7"/>
      <c r="AC112" s="7"/>
      <c r="AD112" s="7"/>
      <c r="AE112" s="7"/>
      <c r="AF112" s="7"/>
      <c r="AG112" s="7"/>
      <c r="AH112" s="7"/>
      <c r="AI112" s="7">
        <f>$AI$2</f>
        <v>1</v>
      </c>
      <c r="AJ112" s="7">
        <f>$AJ$2</f>
        <v>1</v>
      </c>
      <c r="AK112" s="7">
        <f>$AK$2</f>
        <v>1</v>
      </c>
      <c r="AL112" s="7">
        <f>$AL$2</f>
        <v>1</v>
      </c>
      <c r="AM112" s="6"/>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16"/>
    </row>
    <row r="113" spans="1:143" ht="160.30000000000001" x14ac:dyDescent="0.4">
      <c r="A113" s="186">
        <f>IF(M113,COUNTIF($M$4:M113,TRUE),"X")</f>
        <v>110</v>
      </c>
      <c r="B113" s="7" t="s">
        <v>912</v>
      </c>
      <c r="C113" s="127" t="s">
        <v>865</v>
      </c>
      <c r="D113" s="127" t="s">
        <v>910</v>
      </c>
      <c r="E113" s="127" t="s">
        <v>1197</v>
      </c>
      <c r="F113" s="126"/>
      <c r="G113" s="126"/>
      <c r="H113" s="127"/>
      <c r="I113" s="190" t="s">
        <v>623</v>
      </c>
      <c r="J113" s="68"/>
      <c r="K113" s="79" t="s">
        <v>1108</v>
      </c>
      <c r="L113" s="6">
        <f t="shared" si="32"/>
        <v>1</v>
      </c>
      <c r="M113" s="6" t="b">
        <f>3=SUM(OR(AG113,AH113),N113,DA113)</f>
        <v>1</v>
      </c>
      <c r="N113" s="6">
        <f>$N$2</f>
        <v>1</v>
      </c>
      <c r="O113" s="7"/>
      <c r="P113" s="7"/>
      <c r="Q113" s="7"/>
      <c r="R113" s="7"/>
      <c r="S113" s="7"/>
      <c r="T113" s="7"/>
      <c r="U113" s="7"/>
      <c r="V113" s="7"/>
      <c r="W113" s="7"/>
      <c r="X113" s="7"/>
      <c r="Y113" s="7"/>
      <c r="Z113" s="7"/>
      <c r="AA113" s="7"/>
      <c r="AB113" s="7"/>
      <c r="AC113" s="7"/>
      <c r="AD113" s="7"/>
      <c r="AE113" s="7"/>
      <c r="AF113" s="7"/>
      <c r="AG113" s="7">
        <f>$AG$2</f>
        <v>1</v>
      </c>
      <c r="AH113" s="7">
        <f>$AH$2</f>
        <v>1</v>
      </c>
      <c r="AI113" s="7"/>
      <c r="AJ113" s="7"/>
      <c r="AK113" s="7"/>
      <c r="AL113" s="7"/>
      <c r="AM113" s="6"/>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f>$DA$2</f>
        <v>1</v>
      </c>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16"/>
    </row>
    <row r="114" spans="1:143" ht="72.900000000000006" x14ac:dyDescent="0.4">
      <c r="A114" s="186">
        <f>IF(M114,COUNTIF($M$4:M114,TRUE),"X")</f>
        <v>111</v>
      </c>
      <c r="B114" s="7" t="s">
        <v>913</v>
      </c>
      <c r="C114" s="127" t="s">
        <v>865</v>
      </c>
      <c r="D114" s="127" t="s">
        <v>910</v>
      </c>
      <c r="E114" s="127" t="s">
        <v>1236</v>
      </c>
      <c r="F114" s="126"/>
      <c r="G114" s="126"/>
      <c r="H114" s="127"/>
      <c r="I114" s="190" t="s">
        <v>623</v>
      </c>
      <c r="J114" s="68"/>
      <c r="K114" s="79" t="s">
        <v>914</v>
      </c>
      <c r="L114" s="6">
        <f t="shared" si="32"/>
        <v>1</v>
      </c>
      <c r="M114" s="6" t="b">
        <f>3=SUM(AB114,OR(BE114,BF114),AN114)</f>
        <v>1</v>
      </c>
      <c r="N114" s="6"/>
      <c r="O114" s="7"/>
      <c r="P114" s="7"/>
      <c r="Q114" s="7"/>
      <c r="R114" s="7"/>
      <c r="S114" s="7"/>
      <c r="T114" s="7"/>
      <c r="U114" s="7"/>
      <c r="V114" s="7"/>
      <c r="W114" s="7"/>
      <c r="X114" s="7"/>
      <c r="Y114" s="7"/>
      <c r="Z114" s="7"/>
      <c r="AA114" s="7"/>
      <c r="AB114" s="7">
        <f>$AB$2</f>
        <v>1</v>
      </c>
      <c r="AC114" s="7"/>
      <c r="AD114" s="7"/>
      <c r="AE114" s="7"/>
      <c r="AF114" s="7"/>
      <c r="AG114" s="7"/>
      <c r="AH114" s="7"/>
      <c r="AI114" s="7"/>
      <c r="AJ114" s="7"/>
      <c r="AK114" s="7"/>
      <c r="AL114" s="7"/>
      <c r="AM114" s="6"/>
      <c r="AN114" s="7">
        <f>$AN$2</f>
        <v>1</v>
      </c>
      <c r="AO114" s="7"/>
      <c r="AP114" s="7"/>
      <c r="AQ114" s="7"/>
      <c r="AR114" s="7"/>
      <c r="AS114" s="7"/>
      <c r="AT114" s="7"/>
      <c r="AU114" s="7"/>
      <c r="AV114" s="7"/>
      <c r="AW114" s="7"/>
      <c r="AX114" s="7"/>
      <c r="AY114" s="7"/>
      <c r="AZ114" s="7"/>
      <c r="BA114" s="7"/>
      <c r="BB114" s="7"/>
      <c r="BC114" s="7"/>
      <c r="BD114" s="7"/>
      <c r="BE114" s="7">
        <f>$BE$2</f>
        <v>1</v>
      </c>
      <c r="BF114" s="7">
        <f>$BF$2</f>
        <v>1</v>
      </c>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16"/>
    </row>
    <row r="115" spans="1:143" ht="43.75" x14ac:dyDescent="0.4">
      <c r="A115" s="186">
        <f>IF(M115,COUNTIF($M$4:M115,TRUE),"X")</f>
        <v>112</v>
      </c>
      <c r="B115" s="7" t="s">
        <v>915</v>
      </c>
      <c r="C115" s="127" t="s">
        <v>916</v>
      </c>
      <c r="D115" s="127" t="s">
        <v>917</v>
      </c>
      <c r="E115" s="127" t="s">
        <v>918</v>
      </c>
      <c r="F115" s="126"/>
      <c r="G115" s="126"/>
      <c r="H115" s="127"/>
      <c r="I115" s="190" t="s">
        <v>623</v>
      </c>
      <c r="J115" s="68"/>
      <c r="K115" s="80" t="s">
        <v>919</v>
      </c>
      <c r="L115" s="6">
        <f t="shared" si="32"/>
        <v>1</v>
      </c>
      <c r="M115" s="70" t="b">
        <f>2=SUM(OR(AG115,AH115),BZ115)</f>
        <v>1</v>
      </c>
      <c r="N115" s="6"/>
      <c r="O115" s="7"/>
      <c r="P115" s="7"/>
      <c r="Q115" s="7"/>
      <c r="R115" s="7"/>
      <c r="S115" s="7"/>
      <c r="T115" s="7"/>
      <c r="U115" s="7"/>
      <c r="V115" s="7"/>
      <c r="W115" s="7"/>
      <c r="X115" s="7"/>
      <c r="Y115" s="7"/>
      <c r="Z115" s="7"/>
      <c r="AA115" s="7"/>
      <c r="AB115" s="7"/>
      <c r="AC115" s="7"/>
      <c r="AD115" s="7"/>
      <c r="AE115" s="7"/>
      <c r="AF115" s="7"/>
      <c r="AG115" s="7">
        <f>$AG$2</f>
        <v>1</v>
      </c>
      <c r="AH115" s="7">
        <f>$AH$2</f>
        <v>1</v>
      </c>
      <c r="AI115" s="7"/>
      <c r="AJ115" s="7"/>
      <c r="AK115" s="7"/>
      <c r="AL115" s="7"/>
      <c r="AM115" s="6"/>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6">
        <f>$BZ$2</f>
        <v>1</v>
      </c>
      <c r="CA115" s="7"/>
      <c r="CB115" s="7"/>
      <c r="CC115" s="7"/>
      <c r="CD115" s="7"/>
      <c r="CE115" s="6"/>
      <c r="CF115" s="6"/>
      <c r="CG115" s="7"/>
      <c r="CH115" s="7"/>
      <c r="CI115" s="7"/>
      <c r="CJ115" s="7"/>
      <c r="CK115" s="7"/>
      <c r="CL115" s="7"/>
      <c r="CM115" s="7"/>
      <c r="CN115" s="7"/>
      <c r="CO115" s="7"/>
      <c r="CP115" s="6"/>
      <c r="CQ115" s="6"/>
      <c r="CR115" s="6"/>
      <c r="CS115" s="6"/>
      <c r="CT115" s="6"/>
      <c r="CU115" s="6"/>
      <c r="CV115" s="6"/>
      <c r="CW115" s="6"/>
      <c r="CX115" s="6"/>
      <c r="CY115" s="7"/>
      <c r="CZ115" s="7"/>
      <c r="DA115" s="7"/>
      <c r="DB115" s="7"/>
      <c r="DC115" s="7"/>
      <c r="DD115" s="7"/>
      <c r="DE115" s="6"/>
      <c r="DF115" s="6"/>
      <c r="DG115" s="7"/>
      <c r="DH115" s="6"/>
      <c r="DI115" s="7"/>
      <c r="DJ115" s="6"/>
      <c r="DK115" s="6"/>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16"/>
    </row>
    <row r="116" spans="1:143" ht="204" x14ac:dyDescent="0.4">
      <c r="A116" s="186">
        <f>IF(M116,COUNTIF($M$4:M116,TRUE),"X")</f>
        <v>113</v>
      </c>
      <c r="B116" s="7" t="s">
        <v>920</v>
      </c>
      <c r="C116" s="127" t="s">
        <v>916</v>
      </c>
      <c r="D116" s="127" t="s">
        <v>917</v>
      </c>
      <c r="E116" s="127" t="s">
        <v>1198</v>
      </c>
      <c r="F116" s="126"/>
      <c r="G116" s="126"/>
      <c r="H116" s="127"/>
      <c r="I116" s="190" t="s">
        <v>623</v>
      </c>
      <c r="J116" s="68"/>
      <c r="K116" s="80" t="s">
        <v>921</v>
      </c>
      <c r="L116" s="6">
        <f t="shared" si="32"/>
        <v>1</v>
      </c>
      <c r="M116" s="70" t="b">
        <f>3=SUM(OR(AG116:AL116),BZ116,OR(BW116:BX116))</f>
        <v>1</v>
      </c>
      <c r="N116" s="6"/>
      <c r="O116" s="7"/>
      <c r="P116" s="7"/>
      <c r="Q116" s="7"/>
      <c r="R116" s="7"/>
      <c r="S116" s="7"/>
      <c r="T116" s="7"/>
      <c r="U116" s="7"/>
      <c r="V116" s="7"/>
      <c r="W116" s="7"/>
      <c r="X116" s="7"/>
      <c r="Y116" s="7"/>
      <c r="Z116" s="7"/>
      <c r="AA116" s="7"/>
      <c r="AB116" s="7"/>
      <c r="AC116" s="7"/>
      <c r="AD116" s="7"/>
      <c r="AE116" s="7"/>
      <c r="AF116" s="7"/>
      <c r="AG116" s="7">
        <f>$AG$2</f>
        <v>1</v>
      </c>
      <c r="AH116" s="7">
        <f>$AH$2</f>
        <v>1</v>
      </c>
      <c r="AI116" s="7">
        <f>$AI$2</f>
        <v>1</v>
      </c>
      <c r="AJ116" s="7">
        <f>$AJ$2</f>
        <v>1</v>
      </c>
      <c r="AK116" s="7">
        <f>$AK$2</f>
        <v>1</v>
      </c>
      <c r="AL116" s="7">
        <f>$AL$2</f>
        <v>1</v>
      </c>
      <c r="AM116" s="6"/>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f>$BW$2</f>
        <v>1</v>
      </c>
      <c r="BX116" s="7">
        <f>$BX$2</f>
        <v>1</v>
      </c>
      <c r="BY116" s="7"/>
      <c r="BZ116" s="6">
        <f>$BZ$2</f>
        <v>1</v>
      </c>
      <c r="CA116" s="7"/>
      <c r="CB116" s="7"/>
      <c r="CC116" s="7"/>
      <c r="CD116" s="7"/>
      <c r="CE116" s="6"/>
      <c r="CF116" s="6"/>
      <c r="CG116" s="7"/>
      <c r="CH116" s="7"/>
      <c r="CI116" s="7"/>
      <c r="CJ116" s="7"/>
      <c r="CK116" s="7"/>
      <c r="CL116" s="7"/>
      <c r="CM116" s="7"/>
      <c r="CN116" s="7"/>
      <c r="CO116" s="7"/>
      <c r="CP116" s="6"/>
      <c r="CQ116" s="6"/>
      <c r="CR116" s="6"/>
      <c r="CS116" s="6"/>
      <c r="CT116" s="6"/>
      <c r="CU116" s="6"/>
      <c r="CV116" s="6"/>
      <c r="CW116" s="6"/>
      <c r="CX116" s="6"/>
      <c r="CY116" s="7"/>
      <c r="CZ116" s="7"/>
      <c r="DA116" s="7"/>
      <c r="DB116" s="7"/>
      <c r="DC116" s="7"/>
      <c r="DD116" s="7"/>
      <c r="DE116" s="6"/>
      <c r="DF116" s="6"/>
      <c r="DG116" s="7"/>
      <c r="DH116" s="6"/>
      <c r="DI116" s="7"/>
      <c r="DJ116" s="6"/>
      <c r="DK116" s="6"/>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16"/>
    </row>
    <row r="117" spans="1:143" ht="72.900000000000006" x14ac:dyDescent="0.4">
      <c r="A117" s="186">
        <f>IF(M117,COUNTIF($M$4:M117,TRUE),"X")</f>
        <v>114</v>
      </c>
      <c r="B117" s="7" t="s">
        <v>1199</v>
      </c>
      <c r="C117" s="127" t="s">
        <v>916</v>
      </c>
      <c r="D117" s="127" t="s">
        <v>917</v>
      </c>
      <c r="E117" s="127" t="s">
        <v>1237</v>
      </c>
      <c r="F117" s="126"/>
      <c r="G117" s="126"/>
      <c r="H117" s="127"/>
      <c r="I117" s="190" t="s">
        <v>623</v>
      </c>
      <c r="J117" s="68"/>
      <c r="K117" s="80" t="s">
        <v>1200</v>
      </c>
      <c r="L117" s="6">
        <f t="shared" si="32"/>
        <v>1</v>
      </c>
      <c r="M117" s="70" t="b">
        <f>3=SUM(AN117,BY117,BZ117)</f>
        <v>1</v>
      </c>
      <c r="N117" s="6"/>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6"/>
      <c r="AN117" s="7">
        <f>$AN$2</f>
        <v>1</v>
      </c>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6">
        <f>$BY$2</f>
        <v>1</v>
      </c>
      <c r="BZ117" s="6">
        <f>$BZ$2</f>
        <v>1</v>
      </c>
      <c r="CA117" s="7"/>
      <c r="CB117" s="7"/>
      <c r="CC117" s="7"/>
      <c r="CD117" s="7"/>
      <c r="CE117" s="6"/>
      <c r="CF117" s="6"/>
      <c r="CG117" s="7"/>
      <c r="CH117" s="7"/>
      <c r="CI117" s="7"/>
      <c r="CJ117" s="7"/>
      <c r="CK117" s="7"/>
      <c r="CL117" s="7"/>
      <c r="CM117" s="7"/>
      <c r="CN117" s="7"/>
      <c r="CO117" s="7"/>
      <c r="CP117" s="6"/>
      <c r="CQ117" s="6"/>
      <c r="CR117" s="6"/>
      <c r="CS117" s="6"/>
      <c r="CT117" s="6"/>
      <c r="CU117" s="6"/>
      <c r="CV117" s="6"/>
      <c r="CW117" s="6"/>
      <c r="CX117" s="6"/>
      <c r="CY117" s="7"/>
      <c r="CZ117" s="7"/>
      <c r="DA117" s="7"/>
      <c r="DB117" s="7"/>
      <c r="DC117" s="7"/>
      <c r="DD117" s="7"/>
      <c r="DE117" s="6"/>
      <c r="DF117" s="6"/>
      <c r="DG117" s="7"/>
      <c r="DH117" s="6"/>
      <c r="DI117" s="7"/>
      <c r="DJ117" s="6"/>
      <c r="DK117" s="6"/>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16"/>
    </row>
    <row r="118" spans="1:143" ht="29.15" x14ac:dyDescent="0.4">
      <c r="A118" s="186">
        <f>IF(M118,COUNTIF($M$4:M118,TRUE),"X")</f>
        <v>115</v>
      </c>
      <c r="B118" s="7" t="s">
        <v>922</v>
      </c>
      <c r="C118" s="127" t="s">
        <v>916</v>
      </c>
      <c r="D118" s="127" t="s">
        <v>923</v>
      </c>
      <c r="E118" s="127" t="s">
        <v>924</v>
      </c>
      <c r="F118" s="126"/>
      <c r="G118" s="126"/>
      <c r="H118" s="127"/>
      <c r="I118" s="190" t="s">
        <v>623</v>
      </c>
      <c r="J118" s="68"/>
      <c r="K118" s="79" t="s">
        <v>925</v>
      </c>
      <c r="L118" s="6">
        <f t="shared" si="32"/>
        <v>1</v>
      </c>
      <c r="M118" s="6" t="b">
        <f>2=SUM(OR(AO118:AP118),OR(AG118:AL118))</f>
        <v>1</v>
      </c>
      <c r="N118" s="6"/>
      <c r="O118" s="7"/>
      <c r="P118" s="7"/>
      <c r="Q118" s="7"/>
      <c r="R118" s="7"/>
      <c r="S118" s="7"/>
      <c r="T118" s="7"/>
      <c r="U118" s="7"/>
      <c r="V118" s="7"/>
      <c r="W118" s="7"/>
      <c r="X118" s="7"/>
      <c r="Y118" s="7"/>
      <c r="Z118" s="7"/>
      <c r="AA118" s="7"/>
      <c r="AB118" s="7"/>
      <c r="AC118" s="7"/>
      <c r="AD118" s="7"/>
      <c r="AE118" s="7"/>
      <c r="AF118" s="7"/>
      <c r="AG118" s="7">
        <f>$AG$2</f>
        <v>1</v>
      </c>
      <c r="AH118" s="7">
        <f>$AH$2</f>
        <v>1</v>
      </c>
      <c r="AI118" s="7">
        <f>$AI$2</f>
        <v>1</v>
      </c>
      <c r="AJ118" s="7">
        <f>$AJ$2</f>
        <v>1</v>
      </c>
      <c r="AK118" s="7">
        <f>$AK$2</f>
        <v>1</v>
      </c>
      <c r="AL118" s="7">
        <f>$AL$2</f>
        <v>1</v>
      </c>
      <c r="AM118" s="6"/>
      <c r="AN118" s="7"/>
      <c r="AO118" s="7">
        <f>$AO$2</f>
        <v>1</v>
      </c>
      <c r="AP118" s="7">
        <f>$AP$2</f>
        <v>1</v>
      </c>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6"/>
      <c r="BY118" s="6"/>
      <c r="BZ118" s="7"/>
      <c r="CA118" s="7"/>
      <c r="CB118" s="7"/>
      <c r="CC118" s="7"/>
      <c r="CD118" s="7"/>
      <c r="CE118" s="7"/>
      <c r="CF118" s="7"/>
      <c r="CG118" s="7"/>
      <c r="CH118" s="7"/>
      <c r="CI118" s="7"/>
      <c r="CJ118" s="7"/>
      <c r="CK118" s="7"/>
      <c r="CL118" s="7"/>
      <c r="CM118" s="7"/>
      <c r="CN118" s="7"/>
      <c r="CO118" s="7"/>
      <c r="CP118" s="6"/>
      <c r="CQ118" s="6"/>
      <c r="CR118" s="6"/>
      <c r="CS118" s="6"/>
      <c r="CT118" s="6"/>
      <c r="CU118" s="6"/>
      <c r="CV118" s="6"/>
      <c r="CW118" s="6"/>
      <c r="CX118" s="6"/>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16"/>
    </row>
    <row r="119" spans="1:143" ht="58.3" x14ac:dyDescent="0.4">
      <c r="A119" s="245">
        <f>IF(M119,COUNTIF($M$4:M119,TRUE),"X")</f>
        <v>116</v>
      </c>
      <c r="B119" s="246" t="s">
        <v>926</v>
      </c>
      <c r="C119" s="244" t="s">
        <v>916</v>
      </c>
      <c r="D119" s="244" t="s">
        <v>927</v>
      </c>
      <c r="E119" s="244" t="s">
        <v>1201</v>
      </c>
      <c r="F119" s="126"/>
      <c r="G119" s="126"/>
      <c r="H119" s="127"/>
      <c r="I119" s="190" t="s">
        <v>623</v>
      </c>
      <c r="J119" s="68"/>
      <c r="K119" s="79" t="s">
        <v>928</v>
      </c>
      <c r="L119" s="6">
        <f t="shared" si="32"/>
        <v>1</v>
      </c>
      <c r="M119" s="6" t="b">
        <f>2=SUM(CA119,OR(AT119:AV119,AZ119,BB119,BC119))</f>
        <v>1</v>
      </c>
      <c r="N119" s="6"/>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6"/>
      <c r="AN119" s="7"/>
      <c r="AO119" s="7"/>
      <c r="AP119" s="7"/>
      <c r="AQ119" s="7"/>
      <c r="AR119" s="7"/>
      <c r="AS119" s="7"/>
      <c r="AT119" s="7">
        <f>$AT$2</f>
        <v>1</v>
      </c>
      <c r="AU119" s="7">
        <f>$AU$2</f>
        <v>1</v>
      </c>
      <c r="AV119" s="7">
        <f>$AV$2</f>
        <v>1</v>
      </c>
      <c r="AW119" s="7"/>
      <c r="AX119" s="7"/>
      <c r="AY119" s="7"/>
      <c r="AZ119" s="7">
        <f>$AZ$2</f>
        <v>1</v>
      </c>
      <c r="BA119" s="7"/>
      <c r="BB119" s="7">
        <f>$BB$2</f>
        <v>1</v>
      </c>
      <c r="BC119" s="7">
        <f>$BC$2</f>
        <v>1</v>
      </c>
      <c r="BD119" s="7"/>
      <c r="BE119" s="7"/>
      <c r="BF119" s="7"/>
      <c r="BG119" s="7"/>
      <c r="BH119" s="7"/>
      <c r="BI119" s="7"/>
      <c r="BJ119" s="7"/>
      <c r="BK119" s="7"/>
      <c r="BL119" s="7"/>
      <c r="BM119" s="7"/>
      <c r="BN119" s="7"/>
      <c r="BO119" s="7"/>
      <c r="BP119" s="7"/>
      <c r="BQ119" s="7"/>
      <c r="BR119" s="7"/>
      <c r="BS119" s="7"/>
      <c r="BT119" s="7"/>
      <c r="BU119" s="7"/>
      <c r="BV119" s="7"/>
      <c r="BW119" s="7"/>
      <c r="BX119" s="6"/>
      <c r="BY119" s="6"/>
      <c r="BZ119" s="7"/>
      <c r="CA119" s="7">
        <f>$CA$2</f>
        <v>1</v>
      </c>
      <c r="CB119" s="7"/>
      <c r="CC119" s="7"/>
      <c r="CD119" s="7"/>
      <c r="CE119" s="7"/>
      <c r="CF119" s="7"/>
      <c r="CG119" s="7"/>
      <c r="CH119" s="7"/>
      <c r="CI119" s="7"/>
      <c r="CJ119" s="7"/>
      <c r="CK119" s="7"/>
      <c r="CL119" s="7"/>
      <c r="CM119" s="7"/>
      <c r="CN119" s="7"/>
      <c r="CO119" s="7"/>
      <c r="CP119" s="6"/>
      <c r="CQ119" s="6"/>
      <c r="CR119" s="6"/>
      <c r="CS119" s="6"/>
      <c r="CT119" s="6"/>
      <c r="CU119" s="6"/>
      <c r="CV119" s="6"/>
      <c r="CW119" s="6"/>
      <c r="CX119" s="6"/>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16"/>
    </row>
    <row r="120" spans="1:143" ht="102" x14ac:dyDescent="0.4">
      <c r="A120" s="186">
        <f>IF(M120,COUNTIF($M$4:M120,TRUE),"X")</f>
        <v>117</v>
      </c>
      <c r="B120" s="7" t="s">
        <v>929</v>
      </c>
      <c r="C120" s="127" t="s">
        <v>916</v>
      </c>
      <c r="D120" s="127" t="s">
        <v>927</v>
      </c>
      <c r="E120" s="127" t="s">
        <v>1202</v>
      </c>
      <c r="F120" s="126"/>
      <c r="G120" s="126"/>
      <c r="H120" s="127"/>
      <c r="I120" s="190" t="s">
        <v>623</v>
      </c>
      <c r="J120" s="68"/>
      <c r="K120" s="79" t="s">
        <v>1230</v>
      </c>
      <c r="L120" s="6">
        <f t="shared" ref="L120" si="33">IF(M120=TRUE,1,0)</f>
        <v>1</v>
      </c>
      <c r="M120" s="6" t="b">
        <f>3=SUM(OR(CB120,CI120),OR(AG120:AL120),OR(AN120:AP120))</f>
        <v>1</v>
      </c>
      <c r="N120" s="6"/>
      <c r="O120" s="7"/>
      <c r="P120" s="7"/>
      <c r="Q120" s="7"/>
      <c r="R120" s="7"/>
      <c r="S120" s="7"/>
      <c r="T120" s="7"/>
      <c r="U120" s="7"/>
      <c r="V120" s="7"/>
      <c r="W120" s="7"/>
      <c r="X120" s="7"/>
      <c r="Y120" s="7"/>
      <c r="Z120" s="7"/>
      <c r="AA120" s="7"/>
      <c r="AB120" s="7"/>
      <c r="AC120" s="7"/>
      <c r="AD120" s="7"/>
      <c r="AE120" s="7"/>
      <c r="AF120" s="7"/>
      <c r="AG120" s="7">
        <f>$AG$2</f>
        <v>1</v>
      </c>
      <c r="AH120" s="7">
        <f>$AH$2</f>
        <v>1</v>
      </c>
      <c r="AI120" s="7">
        <f>$AI$2</f>
        <v>1</v>
      </c>
      <c r="AJ120" s="7">
        <f>$AJ$2</f>
        <v>1</v>
      </c>
      <c r="AK120" s="7">
        <f>$AK$2</f>
        <v>1</v>
      </c>
      <c r="AL120" s="7">
        <f>$AL$2</f>
        <v>1</v>
      </c>
      <c r="AM120" s="6"/>
      <c r="AN120" s="7">
        <f>$AN$2</f>
        <v>1</v>
      </c>
      <c r="AO120" s="7">
        <f>$AO$2</f>
        <v>1</v>
      </c>
      <c r="AP120" s="7">
        <f>$AP$2</f>
        <v>1</v>
      </c>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6"/>
      <c r="BY120" s="6"/>
      <c r="BZ120" s="7"/>
      <c r="CB120" s="7">
        <f>$CB$2</f>
        <v>1</v>
      </c>
      <c r="CC120" s="7"/>
      <c r="CD120" s="7"/>
      <c r="CE120" s="7"/>
      <c r="CF120" s="7"/>
      <c r="CG120" s="7"/>
      <c r="CI120" s="7">
        <f>$CI$2</f>
        <v>1</v>
      </c>
      <c r="CJ120" s="7"/>
      <c r="CK120" s="7"/>
      <c r="CL120" s="7"/>
      <c r="CM120" s="7"/>
      <c r="CN120" s="7"/>
      <c r="CO120" s="7"/>
      <c r="CP120" s="6"/>
      <c r="CQ120" s="6"/>
      <c r="CR120" s="6"/>
      <c r="CS120" s="6"/>
      <c r="CT120" s="6"/>
      <c r="CU120" s="6"/>
      <c r="CV120" s="6"/>
      <c r="CW120" s="6"/>
      <c r="CX120" s="6"/>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16"/>
    </row>
    <row r="121" spans="1:143" ht="58.3" x14ac:dyDescent="0.4">
      <c r="A121" s="186">
        <f>IF(M121,COUNTIF($M$4:M121,TRUE),"X")</f>
        <v>118</v>
      </c>
      <c r="B121" s="7" t="s">
        <v>930</v>
      </c>
      <c r="C121" s="127" t="s">
        <v>931</v>
      </c>
      <c r="D121" s="127" t="s">
        <v>932</v>
      </c>
      <c r="E121" s="127" t="s">
        <v>933</v>
      </c>
      <c r="F121" s="126"/>
      <c r="G121" s="126"/>
      <c r="H121" s="127"/>
      <c r="I121" s="190" t="s">
        <v>623</v>
      </c>
      <c r="J121" s="68"/>
      <c r="K121" s="79" t="s">
        <v>934</v>
      </c>
      <c r="L121" s="6">
        <f t="shared" si="32"/>
        <v>1</v>
      </c>
      <c r="M121" s="6" t="b">
        <f>2=SUM(OR(AO121,AP121),OR(AG121,AH121))</f>
        <v>1</v>
      </c>
      <c r="N121" s="6"/>
      <c r="O121" s="7"/>
      <c r="P121" s="7"/>
      <c r="Q121" s="7"/>
      <c r="R121" s="7"/>
      <c r="S121" s="7"/>
      <c r="T121" s="7"/>
      <c r="U121" s="7"/>
      <c r="V121" s="7"/>
      <c r="W121" s="7"/>
      <c r="X121" s="7"/>
      <c r="Y121" s="7"/>
      <c r="Z121" s="7"/>
      <c r="AA121" s="7"/>
      <c r="AB121" s="7"/>
      <c r="AC121" s="7"/>
      <c r="AD121" s="7"/>
      <c r="AE121" s="7"/>
      <c r="AF121" s="7"/>
      <c r="AG121" s="7">
        <f>$AG$2</f>
        <v>1</v>
      </c>
      <c r="AH121" s="7">
        <f>$AH$2</f>
        <v>1</v>
      </c>
      <c r="AI121" s="7"/>
      <c r="AJ121" s="7"/>
      <c r="AK121" s="7"/>
      <c r="AL121" s="7"/>
      <c r="AM121" s="6"/>
      <c r="AN121" s="7"/>
      <c r="AO121" s="7">
        <f>$AO$2</f>
        <v>1</v>
      </c>
      <c r="AP121" s="7">
        <f>$AP$2</f>
        <v>1</v>
      </c>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6"/>
      <c r="CQ121" s="6"/>
      <c r="CR121" s="6"/>
      <c r="CS121" s="6"/>
      <c r="CT121" s="6"/>
      <c r="CU121" s="6"/>
      <c r="CV121" s="6"/>
      <c r="CW121" s="6"/>
      <c r="CX121" s="6"/>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16"/>
    </row>
    <row r="122" spans="1:143" ht="58.3" x14ac:dyDescent="0.4">
      <c r="A122" s="186">
        <f>IF(M122,COUNTIF($M$4:M122,TRUE),"X")</f>
        <v>119</v>
      </c>
      <c r="B122" s="7" t="s">
        <v>935</v>
      </c>
      <c r="C122" s="127" t="s">
        <v>931</v>
      </c>
      <c r="D122" s="127" t="s">
        <v>932</v>
      </c>
      <c r="E122" s="127" t="s">
        <v>936</v>
      </c>
      <c r="F122" s="126"/>
      <c r="G122" s="126"/>
      <c r="H122" s="127"/>
      <c r="I122" s="190" t="s">
        <v>623</v>
      </c>
      <c r="J122" s="68"/>
      <c r="K122" s="79" t="s">
        <v>937</v>
      </c>
      <c r="L122" s="6">
        <f t="shared" si="32"/>
        <v>1</v>
      </c>
      <c r="M122" s="6" t="b">
        <f>2=SUM(OR(AO122,AP122),AB122)</f>
        <v>1</v>
      </c>
      <c r="N122" s="6"/>
      <c r="O122" s="7"/>
      <c r="P122" s="7"/>
      <c r="Q122" s="7"/>
      <c r="R122" s="7"/>
      <c r="S122" s="7"/>
      <c r="T122" s="7"/>
      <c r="U122" s="7"/>
      <c r="V122" s="7"/>
      <c r="W122" s="7"/>
      <c r="X122" s="7"/>
      <c r="Y122" s="7"/>
      <c r="Z122" s="7"/>
      <c r="AA122" s="7"/>
      <c r="AB122" s="7">
        <f>$AB$2</f>
        <v>1</v>
      </c>
      <c r="AC122" s="7"/>
      <c r="AD122" s="7"/>
      <c r="AE122" s="7"/>
      <c r="AF122" s="7"/>
      <c r="AG122" s="7"/>
      <c r="AH122" s="7"/>
      <c r="AI122" s="7"/>
      <c r="AJ122" s="7"/>
      <c r="AK122" s="7"/>
      <c r="AL122" s="7"/>
      <c r="AM122" s="6"/>
      <c r="AN122" s="7"/>
      <c r="AO122" s="7">
        <f>$AO$2</f>
        <v>1</v>
      </c>
      <c r="AP122" s="7">
        <f>$AP$2</f>
        <v>1</v>
      </c>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6"/>
      <c r="CQ122" s="6"/>
      <c r="CR122" s="6"/>
      <c r="CS122" s="6"/>
      <c r="CT122" s="6"/>
      <c r="CU122" s="6"/>
      <c r="CV122" s="6"/>
      <c r="CW122" s="6"/>
      <c r="CX122" s="6"/>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16"/>
    </row>
    <row r="123" spans="1:143" ht="131.15" x14ac:dyDescent="0.4">
      <c r="A123" s="186">
        <f>IF(M123,COUNTIF($M$4:M123,TRUE),"X")</f>
        <v>120</v>
      </c>
      <c r="B123" s="7" t="s">
        <v>938</v>
      </c>
      <c r="C123" s="127" t="s">
        <v>931</v>
      </c>
      <c r="D123" s="127" t="s">
        <v>939</v>
      </c>
      <c r="E123" s="127" t="s">
        <v>1238</v>
      </c>
      <c r="F123" s="126"/>
      <c r="G123" s="126"/>
      <c r="H123" s="127"/>
      <c r="I123" s="190" t="s">
        <v>623</v>
      </c>
      <c r="J123" s="68"/>
      <c r="K123" s="79" t="s">
        <v>940</v>
      </c>
      <c r="L123" s="6">
        <f t="shared" si="32"/>
        <v>1</v>
      </c>
      <c r="M123" s="6" t="b">
        <f>2=SUM(OR(AO123,AP123),AF123)</f>
        <v>1</v>
      </c>
      <c r="N123" s="6"/>
      <c r="O123" s="7"/>
      <c r="P123" s="7"/>
      <c r="Q123" s="7"/>
      <c r="R123" s="7"/>
      <c r="S123" s="7"/>
      <c r="T123" s="7"/>
      <c r="U123" s="7"/>
      <c r="V123" s="7"/>
      <c r="W123" s="7"/>
      <c r="X123" s="7"/>
      <c r="Y123" s="7"/>
      <c r="Z123" s="7"/>
      <c r="AA123" s="7"/>
      <c r="AB123" s="7"/>
      <c r="AC123" s="7"/>
      <c r="AD123" s="7"/>
      <c r="AE123" s="7"/>
      <c r="AF123" s="7">
        <f>$AF$2</f>
        <v>1</v>
      </c>
      <c r="AG123" s="7"/>
      <c r="AH123" s="7"/>
      <c r="AI123" s="7"/>
      <c r="AJ123" s="7"/>
      <c r="AK123" s="7"/>
      <c r="AL123" s="7"/>
      <c r="AM123" s="6"/>
      <c r="AN123" s="7"/>
      <c r="AO123" s="7">
        <f>$AO$2</f>
        <v>1</v>
      </c>
      <c r="AP123" s="7">
        <f>$AP$2</f>
        <v>1</v>
      </c>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6"/>
      <c r="CQ123" s="6"/>
      <c r="CR123" s="6"/>
      <c r="CS123" s="6"/>
      <c r="CT123" s="6"/>
      <c r="CU123" s="6"/>
      <c r="CV123" s="6"/>
      <c r="CW123" s="6"/>
      <c r="CX123" s="6"/>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16"/>
    </row>
    <row r="124" spans="1:143" ht="58.3" x14ac:dyDescent="0.4">
      <c r="A124" s="186">
        <f>IF(M124,COUNTIF($M$4:M124,TRUE),"X")</f>
        <v>121</v>
      </c>
      <c r="B124" s="7" t="s">
        <v>941</v>
      </c>
      <c r="C124" s="127" t="s">
        <v>942</v>
      </c>
      <c r="D124" s="127" t="s">
        <v>943</v>
      </c>
      <c r="E124" s="127" t="s">
        <v>944</v>
      </c>
      <c r="F124" s="126"/>
      <c r="G124" s="126"/>
      <c r="H124" s="127"/>
      <c r="I124" s="190" t="s">
        <v>623</v>
      </c>
      <c r="J124" s="68"/>
      <c r="K124" s="79" t="s">
        <v>681</v>
      </c>
      <c r="L124" s="6">
        <f t="shared" si="32"/>
        <v>1</v>
      </c>
      <c r="M124" s="6" t="b">
        <f>OR(AO124,AP124)</f>
        <v>1</v>
      </c>
      <c r="N124" s="6"/>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6"/>
      <c r="AN124" s="7"/>
      <c r="AO124" s="7">
        <f>$AO$2</f>
        <v>1</v>
      </c>
      <c r="AP124" s="7">
        <f>$AP$2</f>
        <v>1</v>
      </c>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6"/>
      <c r="CQ124" s="6"/>
      <c r="CR124" s="6"/>
      <c r="CS124" s="6"/>
      <c r="CT124" s="6"/>
      <c r="CU124" s="6"/>
      <c r="CV124" s="6"/>
      <c r="CW124" s="6"/>
      <c r="CX124" s="6"/>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16"/>
    </row>
    <row r="125" spans="1:143" ht="43.75" x14ac:dyDescent="0.4">
      <c r="A125" s="186">
        <f>IF(M125,COUNTIF($M$4:M125,TRUE),"X")</f>
        <v>122</v>
      </c>
      <c r="B125" s="71" t="s">
        <v>945</v>
      </c>
      <c r="C125" s="51" t="s">
        <v>942</v>
      </c>
      <c r="D125" s="51" t="s">
        <v>946</v>
      </c>
      <c r="E125" s="51" t="s">
        <v>947</v>
      </c>
      <c r="F125" s="126"/>
      <c r="G125" s="126"/>
      <c r="H125" s="51"/>
      <c r="I125" s="190" t="s">
        <v>623</v>
      </c>
      <c r="J125" s="182"/>
      <c r="K125" s="80" t="s">
        <v>948</v>
      </c>
      <c r="L125" s="6">
        <f t="shared" si="32"/>
        <v>1</v>
      </c>
      <c r="M125" s="6" t="b">
        <f>1=SUM(DH125)</f>
        <v>1</v>
      </c>
      <c r="N125" s="6"/>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6"/>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6">
        <f>$DH$2</f>
        <v>1</v>
      </c>
      <c r="DI125" s="7"/>
      <c r="DJ125" s="6"/>
      <c r="DK125" s="6"/>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16"/>
    </row>
    <row r="126" spans="1:143" ht="66" customHeight="1" x14ac:dyDescent="0.4">
      <c r="A126" s="186">
        <f>IF(M126,COUNTIF($M$4:M126,TRUE),"X")</f>
        <v>123</v>
      </c>
      <c r="B126" s="71" t="s">
        <v>1251</v>
      </c>
      <c r="C126" s="51" t="s">
        <v>942</v>
      </c>
      <c r="D126" s="51" t="s">
        <v>949</v>
      </c>
      <c r="E126" s="51" t="s">
        <v>1203</v>
      </c>
      <c r="F126" s="126"/>
      <c r="G126" s="126"/>
      <c r="H126" s="51"/>
      <c r="I126" s="190" t="s">
        <v>623</v>
      </c>
      <c r="J126" s="182"/>
      <c r="K126" s="80" t="s">
        <v>1088</v>
      </c>
      <c r="L126" s="6">
        <f t="shared" si="32"/>
        <v>1</v>
      </c>
      <c r="M126" s="6" t="b">
        <f>2=SUM(AF126,OR(OR(OR(AO126:AP126),2=SUM(AN126,BF126)),2=SUM(N126,OR(R126:V126))))</f>
        <v>1</v>
      </c>
      <c r="N126" s="6">
        <f>$N$2</f>
        <v>1</v>
      </c>
      <c r="O126" s="7"/>
      <c r="P126" s="7"/>
      <c r="Q126" s="7"/>
      <c r="R126" s="7">
        <f>$R$2</f>
        <v>1</v>
      </c>
      <c r="S126" s="7">
        <f>$S$2</f>
        <v>1</v>
      </c>
      <c r="T126" s="7"/>
      <c r="U126" s="7">
        <f>$U$2</f>
        <v>1</v>
      </c>
      <c r="V126" s="7">
        <f>$V$2</f>
        <v>1</v>
      </c>
      <c r="W126" s="7"/>
      <c r="X126" s="7"/>
      <c r="Y126" s="7"/>
      <c r="Z126" s="7"/>
      <c r="AA126" s="7"/>
      <c r="AB126" s="7"/>
      <c r="AC126" s="7"/>
      <c r="AD126" s="7"/>
      <c r="AE126" s="7"/>
      <c r="AF126" s="7">
        <f>$AF$2</f>
        <v>1</v>
      </c>
      <c r="AG126" s="7"/>
      <c r="AH126" s="7"/>
      <c r="AI126" s="7"/>
      <c r="AJ126" s="7"/>
      <c r="AK126" s="7"/>
      <c r="AL126" s="7"/>
      <c r="AM126" s="6"/>
      <c r="AN126" s="7">
        <f>$AN$2</f>
        <v>1</v>
      </c>
      <c r="AO126" s="7">
        <f>$AO$2</f>
        <v>1</v>
      </c>
      <c r="AP126" s="7">
        <f>$AP$2</f>
        <v>1</v>
      </c>
      <c r="AQ126" s="7"/>
      <c r="AR126" s="7"/>
      <c r="AS126" s="7"/>
      <c r="AT126" s="7"/>
      <c r="AU126" s="7"/>
      <c r="AV126" s="7"/>
      <c r="AW126" s="7"/>
      <c r="AX126" s="7"/>
      <c r="AY126" s="7"/>
      <c r="AZ126" s="7"/>
      <c r="BA126" s="7"/>
      <c r="BB126" s="7"/>
      <c r="BC126" s="7"/>
      <c r="BD126" s="7"/>
      <c r="BE126" s="7"/>
      <c r="BF126" s="7">
        <f>$BF$2</f>
        <v>1</v>
      </c>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16"/>
    </row>
    <row r="127" spans="1:143" ht="72.900000000000006" x14ac:dyDescent="0.4">
      <c r="A127" s="186">
        <f>IF(M127,COUNTIF($M$4:M127,TRUE),"X")</f>
        <v>124</v>
      </c>
      <c r="B127" s="71" t="s">
        <v>950</v>
      </c>
      <c r="C127" s="51" t="s">
        <v>942</v>
      </c>
      <c r="D127" s="51" t="s">
        <v>951</v>
      </c>
      <c r="E127" s="51" t="s">
        <v>1204</v>
      </c>
      <c r="F127" s="126"/>
      <c r="G127" s="126"/>
      <c r="H127" s="51"/>
      <c r="I127" s="190" t="s">
        <v>623</v>
      </c>
      <c r="J127" s="182"/>
      <c r="K127" s="80" t="s">
        <v>952</v>
      </c>
      <c r="L127" s="6">
        <f t="shared" ref="L127:L149" si="34">IF(M127=TRUE,1,0)</f>
        <v>1</v>
      </c>
      <c r="M127" s="6" t="b">
        <f>2=SUM(OR(AO127,AP127),AF127)</f>
        <v>1</v>
      </c>
      <c r="N127" s="6"/>
      <c r="O127" s="7"/>
      <c r="P127" s="7"/>
      <c r="Q127" s="7"/>
      <c r="R127" s="7"/>
      <c r="S127" s="7"/>
      <c r="T127" s="7"/>
      <c r="U127" s="7"/>
      <c r="V127" s="7"/>
      <c r="W127" s="7"/>
      <c r="X127" s="7"/>
      <c r="Y127" s="7"/>
      <c r="Z127" s="7"/>
      <c r="AA127" s="7"/>
      <c r="AB127" s="7"/>
      <c r="AC127" s="7"/>
      <c r="AD127" s="7"/>
      <c r="AE127" s="7"/>
      <c r="AF127" s="7">
        <f>$AF$2</f>
        <v>1</v>
      </c>
      <c r="AG127" s="7"/>
      <c r="AH127" s="7"/>
      <c r="AI127" s="7"/>
      <c r="AJ127" s="7"/>
      <c r="AK127" s="7"/>
      <c r="AL127" s="7"/>
      <c r="AM127" s="6"/>
      <c r="AN127" s="7"/>
      <c r="AO127" s="7">
        <f>$AO$2</f>
        <v>1</v>
      </c>
      <c r="AP127" s="7">
        <f>$AP$2</f>
        <v>1</v>
      </c>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16"/>
    </row>
    <row r="128" spans="1:143" ht="43.75" x14ac:dyDescent="0.4">
      <c r="A128" s="186">
        <f>IF(M128,COUNTIF($M$4:M128,TRUE),"X")</f>
        <v>125</v>
      </c>
      <c r="B128" s="71" t="s">
        <v>953</v>
      </c>
      <c r="C128" s="51" t="s">
        <v>942</v>
      </c>
      <c r="D128" s="51" t="s">
        <v>951</v>
      </c>
      <c r="E128" s="51" t="s">
        <v>954</v>
      </c>
      <c r="F128" s="126"/>
      <c r="G128" s="126"/>
      <c r="H128" s="51"/>
      <c r="I128" s="190" t="s">
        <v>623</v>
      </c>
      <c r="J128" s="182"/>
      <c r="K128" s="80" t="s">
        <v>681</v>
      </c>
      <c r="L128" s="6">
        <f t="shared" si="34"/>
        <v>1</v>
      </c>
      <c r="M128" s="6" t="b">
        <f>OR(AO128,AP128)</f>
        <v>1</v>
      </c>
      <c r="N128" s="6"/>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6"/>
      <c r="AN128" s="7"/>
      <c r="AO128" s="7">
        <f>$AO$2</f>
        <v>1</v>
      </c>
      <c r="AP128" s="7">
        <f>$AP$2</f>
        <v>1</v>
      </c>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16"/>
    </row>
    <row r="129" spans="1:143" ht="43.75" x14ac:dyDescent="0.4">
      <c r="A129" s="186">
        <f>IF(M129,COUNTIF($M$4:M129,TRUE),"X")</f>
        <v>126</v>
      </c>
      <c r="B129" s="71" t="s">
        <v>955</v>
      </c>
      <c r="C129" s="51" t="s">
        <v>942</v>
      </c>
      <c r="D129" s="51" t="s">
        <v>951</v>
      </c>
      <c r="E129" s="51" t="s">
        <v>956</v>
      </c>
      <c r="F129" s="126"/>
      <c r="G129" s="126"/>
      <c r="H129" s="51"/>
      <c r="I129" s="190" t="s">
        <v>623</v>
      </c>
      <c r="J129" s="182"/>
      <c r="K129" s="80" t="s">
        <v>681</v>
      </c>
      <c r="L129" s="6">
        <f t="shared" si="34"/>
        <v>1</v>
      </c>
      <c r="M129" s="6" t="b">
        <f>OR(AO129,AP129)</f>
        <v>1</v>
      </c>
      <c r="N129" s="6"/>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6"/>
      <c r="AN129" s="7"/>
      <c r="AO129" s="7">
        <f>$AO$2</f>
        <v>1</v>
      </c>
      <c r="AP129" s="7">
        <f>$AP$2</f>
        <v>1</v>
      </c>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16"/>
    </row>
    <row r="130" spans="1:143" ht="43.75" x14ac:dyDescent="0.4">
      <c r="A130" s="186">
        <f>IF(M130,COUNTIF($M$4:M130,TRUE),"X")</f>
        <v>127</v>
      </c>
      <c r="B130" s="71" t="s">
        <v>957</v>
      </c>
      <c r="C130" s="51" t="s">
        <v>942</v>
      </c>
      <c r="D130" s="51" t="s">
        <v>951</v>
      </c>
      <c r="E130" s="51" t="s">
        <v>958</v>
      </c>
      <c r="F130" s="126"/>
      <c r="G130" s="126"/>
      <c r="H130" s="51"/>
      <c r="I130" s="190" t="s">
        <v>623</v>
      </c>
      <c r="J130" s="182"/>
      <c r="K130" s="80" t="s">
        <v>959</v>
      </c>
      <c r="L130" s="6">
        <f t="shared" si="34"/>
        <v>1</v>
      </c>
      <c r="M130" s="6" t="b">
        <f>2=SUM(OR(AG130:AH130),DN130)</f>
        <v>1</v>
      </c>
      <c r="N130" s="6"/>
      <c r="O130" s="7"/>
      <c r="P130" s="7"/>
      <c r="Q130" s="7"/>
      <c r="R130" s="7"/>
      <c r="S130" s="7"/>
      <c r="T130" s="7"/>
      <c r="U130" s="7"/>
      <c r="V130" s="7"/>
      <c r="W130" s="7"/>
      <c r="X130" s="7"/>
      <c r="Y130" s="7"/>
      <c r="Z130" s="7"/>
      <c r="AA130" s="7"/>
      <c r="AB130" s="7"/>
      <c r="AC130" s="7"/>
      <c r="AD130" s="7"/>
      <c r="AE130" s="7"/>
      <c r="AF130" s="7"/>
      <c r="AG130" s="7">
        <f>$AG$2</f>
        <v>1</v>
      </c>
      <c r="AH130" s="7">
        <f>$AH$2</f>
        <v>1</v>
      </c>
      <c r="AI130" s="7"/>
      <c r="AJ130" s="7"/>
      <c r="AK130" s="7"/>
      <c r="AL130" s="7"/>
      <c r="AM130" s="6"/>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f>$DN$2</f>
        <v>1</v>
      </c>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16"/>
    </row>
    <row r="131" spans="1:143" ht="116.6" x14ac:dyDescent="0.4">
      <c r="A131" s="186">
        <f>IF(M131,COUNTIF($M$4:M131,TRUE),"X")</f>
        <v>128</v>
      </c>
      <c r="B131" s="71" t="s">
        <v>960</v>
      </c>
      <c r="C131" s="51" t="s">
        <v>942</v>
      </c>
      <c r="D131" s="51" t="s">
        <v>951</v>
      </c>
      <c r="E131" s="51" t="s">
        <v>961</v>
      </c>
      <c r="F131" s="126"/>
      <c r="G131" s="126"/>
      <c r="H131" s="51"/>
      <c r="I131" s="190" t="s">
        <v>623</v>
      </c>
      <c r="J131" s="182"/>
      <c r="K131" s="80" t="s">
        <v>962</v>
      </c>
      <c r="L131" s="6">
        <f t="shared" si="34"/>
        <v>1</v>
      </c>
      <c r="M131" s="6" t="b">
        <f>2=SUM(OR(AG131:AL131),DN131)</f>
        <v>1</v>
      </c>
      <c r="N131" s="6"/>
      <c r="O131" s="7"/>
      <c r="P131" s="7"/>
      <c r="Q131" s="7"/>
      <c r="R131" s="7"/>
      <c r="S131" s="7"/>
      <c r="T131" s="7"/>
      <c r="U131" s="7"/>
      <c r="V131" s="7"/>
      <c r="W131" s="7"/>
      <c r="X131" s="7"/>
      <c r="Y131" s="7"/>
      <c r="Z131" s="7"/>
      <c r="AA131" s="7"/>
      <c r="AB131" s="7"/>
      <c r="AC131" s="7"/>
      <c r="AD131" s="7"/>
      <c r="AE131" s="7"/>
      <c r="AF131" s="7"/>
      <c r="AG131" s="7">
        <f>$AG$2</f>
        <v>1</v>
      </c>
      <c r="AH131" s="7">
        <f>$AH$2</f>
        <v>1</v>
      </c>
      <c r="AI131" s="7">
        <f>$AI$2</f>
        <v>1</v>
      </c>
      <c r="AJ131" s="7">
        <f>$AJ$2</f>
        <v>1</v>
      </c>
      <c r="AK131" s="7">
        <f>$AK$2</f>
        <v>1</v>
      </c>
      <c r="AL131" s="7">
        <f>$AL$2</f>
        <v>1</v>
      </c>
      <c r="AM131" s="6"/>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f>$DN$2</f>
        <v>1</v>
      </c>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16"/>
    </row>
    <row r="132" spans="1:143" ht="102" x14ac:dyDescent="0.4">
      <c r="A132" s="186">
        <f>IF(M132,COUNTIF($M$4:M132,TRUE),"X")</f>
        <v>129</v>
      </c>
      <c r="B132" s="71" t="s">
        <v>963</v>
      </c>
      <c r="C132" s="51" t="s">
        <v>942</v>
      </c>
      <c r="D132" s="51" t="s">
        <v>964</v>
      </c>
      <c r="E132" s="51" t="s">
        <v>1205</v>
      </c>
      <c r="F132" s="126"/>
      <c r="G132" s="126"/>
      <c r="H132" s="51"/>
      <c r="I132" s="190" t="s">
        <v>623</v>
      </c>
      <c r="J132" s="182"/>
      <c r="K132" s="80" t="s">
        <v>952</v>
      </c>
      <c r="L132" s="6">
        <f t="shared" si="34"/>
        <v>1</v>
      </c>
      <c r="M132" s="6" t="b">
        <f>2=SUM(OR(AO132,AP132),AF132)</f>
        <v>1</v>
      </c>
      <c r="N132" s="6"/>
      <c r="O132" s="7"/>
      <c r="P132" s="7"/>
      <c r="Q132" s="7"/>
      <c r="R132" s="7"/>
      <c r="S132" s="7"/>
      <c r="T132" s="7"/>
      <c r="U132" s="7"/>
      <c r="V132" s="7"/>
      <c r="W132" s="7"/>
      <c r="X132" s="7"/>
      <c r="Y132" s="7"/>
      <c r="Z132" s="7"/>
      <c r="AA132" s="7"/>
      <c r="AB132" s="7"/>
      <c r="AC132" s="7"/>
      <c r="AD132" s="7"/>
      <c r="AE132" s="7"/>
      <c r="AF132" s="7">
        <f>$AF$2</f>
        <v>1</v>
      </c>
      <c r="AG132" s="7"/>
      <c r="AH132" s="7"/>
      <c r="AI132" s="7"/>
      <c r="AJ132" s="7"/>
      <c r="AK132" s="7"/>
      <c r="AL132" s="7"/>
      <c r="AM132" s="6"/>
      <c r="AN132" s="7"/>
      <c r="AO132" s="7">
        <f>$AO$2</f>
        <v>1</v>
      </c>
      <c r="AP132" s="7">
        <f>$AP$2</f>
        <v>1</v>
      </c>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16"/>
    </row>
    <row r="133" spans="1:143" ht="43.75" x14ac:dyDescent="0.4">
      <c r="A133" s="186">
        <f>IF(M133,COUNTIF($M$4:M133,TRUE),"X")</f>
        <v>130</v>
      </c>
      <c r="B133" s="71" t="s">
        <v>965</v>
      </c>
      <c r="C133" s="51" t="s">
        <v>942</v>
      </c>
      <c r="D133" s="51" t="s">
        <v>966</v>
      </c>
      <c r="E133" s="51" t="s">
        <v>967</v>
      </c>
      <c r="F133" s="126"/>
      <c r="G133" s="126"/>
      <c r="H133" s="51"/>
      <c r="I133" s="190" t="s">
        <v>623</v>
      </c>
      <c r="J133" s="182"/>
      <c r="K133" s="80" t="s">
        <v>968</v>
      </c>
      <c r="L133" s="6">
        <f t="shared" si="34"/>
        <v>1</v>
      </c>
      <c r="M133" s="70" t="b">
        <f>4=SUM(OR(AD133,AE133),OR(AO133,AP133),BH133,N133)</f>
        <v>1</v>
      </c>
      <c r="N133" s="6">
        <f t="shared" ref="N133:N140" si="35">$N$2</f>
        <v>1</v>
      </c>
      <c r="O133" s="7"/>
      <c r="P133" s="7"/>
      <c r="Q133" s="7"/>
      <c r="R133" s="7"/>
      <c r="S133" s="7"/>
      <c r="T133" s="7"/>
      <c r="U133" s="7"/>
      <c r="V133" s="7"/>
      <c r="W133" s="7"/>
      <c r="X133" s="7"/>
      <c r="Y133" s="7"/>
      <c r="Z133" s="7"/>
      <c r="AA133" s="7"/>
      <c r="AB133" s="7"/>
      <c r="AC133" s="7"/>
      <c r="AD133" s="7">
        <f>$AD$2</f>
        <v>1</v>
      </c>
      <c r="AE133" s="7">
        <f>$AE$2</f>
        <v>1</v>
      </c>
      <c r="AF133" s="7"/>
      <c r="AG133" s="7"/>
      <c r="AH133" s="7"/>
      <c r="AI133" s="7"/>
      <c r="AJ133" s="7"/>
      <c r="AK133" s="7"/>
      <c r="AL133" s="7"/>
      <c r="AM133" s="6"/>
      <c r="AN133" s="7"/>
      <c r="AO133" s="7">
        <f>$AO$2</f>
        <v>1</v>
      </c>
      <c r="AP133" s="7">
        <f>$AP$2</f>
        <v>1</v>
      </c>
      <c r="AQ133" s="7"/>
      <c r="AR133" s="7"/>
      <c r="AS133" s="7"/>
      <c r="AT133" s="7"/>
      <c r="AU133" s="7"/>
      <c r="AV133" s="7"/>
      <c r="AW133" s="7"/>
      <c r="AX133" s="7"/>
      <c r="AY133" s="7"/>
      <c r="AZ133" s="7"/>
      <c r="BA133" s="7"/>
      <c r="BB133" s="7"/>
      <c r="BC133" s="7"/>
      <c r="BD133" s="7"/>
      <c r="BE133" s="7"/>
      <c r="BF133" s="7"/>
      <c r="BG133" s="7"/>
      <c r="BH133" s="7">
        <f>$BH$2</f>
        <v>1</v>
      </c>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16"/>
    </row>
    <row r="134" spans="1:143" ht="55.3" x14ac:dyDescent="0.4">
      <c r="A134" s="186">
        <f>IF(M134,COUNTIF($M$4:M134,TRUE),"X")</f>
        <v>131</v>
      </c>
      <c r="B134" s="71" t="s">
        <v>969</v>
      </c>
      <c r="C134" s="51" t="s">
        <v>942</v>
      </c>
      <c r="D134" s="51" t="s">
        <v>966</v>
      </c>
      <c r="E134" s="51" t="s">
        <v>970</v>
      </c>
      <c r="F134" s="126"/>
      <c r="G134" s="126"/>
      <c r="H134" s="51"/>
      <c r="I134" s="190" t="s">
        <v>623</v>
      </c>
      <c r="J134" s="182"/>
      <c r="K134" s="80" t="s">
        <v>1084</v>
      </c>
      <c r="L134" s="6">
        <f t="shared" si="34"/>
        <v>1</v>
      </c>
      <c r="M134" s="70" t="b">
        <f>4=SUM(OR(EB134,EC134),BH134,N134,OR(OR(AO134,AP134),OR(R134:Z134)))</f>
        <v>1</v>
      </c>
      <c r="N134" s="6">
        <f t="shared" si="35"/>
        <v>1</v>
      </c>
      <c r="O134" s="7"/>
      <c r="P134" s="7"/>
      <c r="Q134" s="7"/>
      <c r="R134" s="7">
        <f>$R$2</f>
        <v>1</v>
      </c>
      <c r="S134" s="7">
        <f>$S$2</f>
        <v>1</v>
      </c>
      <c r="T134" s="7"/>
      <c r="U134" s="7">
        <f>$U$2</f>
        <v>1</v>
      </c>
      <c r="V134" s="7">
        <f>$V$2</f>
        <v>1</v>
      </c>
      <c r="W134" s="7">
        <f>$W$2</f>
        <v>1</v>
      </c>
      <c r="X134" s="7">
        <f>$X$2</f>
        <v>1</v>
      </c>
      <c r="Y134" s="7">
        <f>$Y$2</f>
        <v>1</v>
      </c>
      <c r="Z134" s="7">
        <f>$Z$2</f>
        <v>1</v>
      </c>
      <c r="AA134" s="7"/>
      <c r="AB134" s="7"/>
      <c r="AC134" s="7"/>
      <c r="AD134" s="7"/>
      <c r="AE134" s="7"/>
      <c r="AF134" s="7"/>
      <c r="AG134" s="7"/>
      <c r="AH134" s="7"/>
      <c r="AI134" s="7"/>
      <c r="AJ134" s="7"/>
      <c r="AK134" s="7"/>
      <c r="AL134" s="7"/>
      <c r="AM134" s="6"/>
      <c r="AN134" s="7"/>
      <c r="AO134" s="7">
        <f>$AO$2</f>
        <v>1</v>
      </c>
      <c r="AP134" s="7">
        <f>$AP$2</f>
        <v>1</v>
      </c>
      <c r="AQ134" s="7"/>
      <c r="AR134" s="7"/>
      <c r="AS134" s="7"/>
      <c r="AT134" s="7"/>
      <c r="AU134" s="7"/>
      <c r="AV134" s="7"/>
      <c r="AW134" s="7"/>
      <c r="AX134" s="7"/>
      <c r="AY134" s="7"/>
      <c r="AZ134" s="7"/>
      <c r="BA134" s="7"/>
      <c r="BB134" s="7"/>
      <c r="BC134" s="7"/>
      <c r="BD134" s="7"/>
      <c r="BE134" s="7"/>
      <c r="BF134" s="7"/>
      <c r="BG134" s="7"/>
      <c r="BH134" s="7">
        <f>$BH$2</f>
        <v>1</v>
      </c>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f>$EB$2</f>
        <v>1</v>
      </c>
      <c r="EC134" s="7">
        <f>$EC$2</f>
        <v>1</v>
      </c>
      <c r="ED134" s="7"/>
      <c r="EE134" s="7"/>
      <c r="EF134" s="7"/>
      <c r="EG134" s="7"/>
      <c r="EH134" s="7"/>
      <c r="EI134" s="7"/>
      <c r="EJ134" s="7"/>
      <c r="EK134" s="7"/>
      <c r="EL134" s="7"/>
      <c r="EM134" s="16"/>
    </row>
    <row r="135" spans="1:143" ht="72.900000000000006" x14ac:dyDescent="0.4">
      <c r="A135" s="186">
        <f>IF(M135,COUNTIF($M$4:M135,TRUE),"X")</f>
        <v>132</v>
      </c>
      <c r="B135" s="71" t="s">
        <v>971</v>
      </c>
      <c r="C135" s="51" t="s">
        <v>942</v>
      </c>
      <c r="D135" s="51" t="s">
        <v>966</v>
      </c>
      <c r="E135" s="51" t="s">
        <v>1206</v>
      </c>
      <c r="F135" s="126"/>
      <c r="G135" s="126"/>
      <c r="H135" s="51"/>
      <c r="I135" s="190" t="s">
        <v>623</v>
      </c>
      <c r="J135" s="182"/>
      <c r="K135" s="80" t="s">
        <v>972</v>
      </c>
      <c r="L135" s="6">
        <f t="shared" si="34"/>
        <v>1</v>
      </c>
      <c r="M135" s="6" t="b">
        <f>3=SUM(OR(AG135,AH135),OR(AO135,AP135),N135)</f>
        <v>1</v>
      </c>
      <c r="N135" s="6">
        <f t="shared" si="35"/>
        <v>1</v>
      </c>
      <c r="O135" s="7"/>
      <c r="P135" s="7"/>
      <c r="Q135" s="7"/>
      <c r="R135" s="7"/>
      <c r="S135" s="7"/>
      <c r="T135" s="7"/>
      <c r="U135" s="7"/>
      <c r="V135" s="7"/>
      <c r="W135" s="7"/>
      <c r="X135" s="7"/>
      <c r="Y135" s="7"/>
      <c r="Z135" s="7"/>
      <c r="AA135" s="7"/>
      <c r="AB135" s="7"/>
      <c r="AC135" s="7"/>
      <c r="AD135" s="7"/>
      <c r="AE135" s="7"/>
      <c r="AF135" s="7"/>
      <c r="AG135" s="7">
        <f>$AG$2</f>
        <v>1</v>
      </c>
      <c r="AH135" s="7">
        <f>$AH$2</f>
        <v>1</v>
      </c>
      <c r="AI135" s="7"/>
      <c r="AJ135" s="7"/>
      <c r="AK135" s="7"/>
      <c r="AL135" s="7"/>
      <c r="AM135" s="6"/>
      <c r="AN135" s="7"/>
      <c r="AO135" s="7">
        <f>$AO$2</f>
        <v>1</v>
      </c>
      <c r="AP135" s="7">
        <f>$AP$2</f>
        <v>1</v>
      </c>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16"/>
    </row>
    <row r="136" spans="1:143" ht="43.75" x14ac:dyDescent="0.4">
      <c r="A136" s="186">
        <f>IF(M136,COUNTIF($M$4:M136,TRUE),"X")</f>
        <v>133</v>
      </c>
      <c r="B136" s="71" t="s">
        <v>973</v>
      </c>
      <c r="C136" s="51" t="s">
        <v>942</v>
      </c>
      <c r="D136" s="51" t="s">
        <v>966</v>
      </c>
      <c r="E136" s="51" t="s">
        <v>1207</v>
      </c>
      <c r="F136" s="126"/>
      <c r="G136" s="126"/>
      <c r="H136" s="51"/>
      <c r="I136" s="190" t="s">
        <v>623</v>
      </c>
      <c r="J136" s="182"/>
      <c r="K136" s="80" t="s">
        <v>974</v>
      </c>
      <c r="L136" s="6">
        <f t="shared" si="34"/>
        <v>1</v>
      </c>
      <c r="M136" s="6" t="b">
        <f>2=SUM(N136,BH136)</f>
        <v>1</v>
      </c>
      <c r="N136" s="6">
        <f t="shared" si="35"/>
        <v>1</v>
      </c>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6"/>
      <c r="AN136" s="7"/>
      <c r="AO136" s="7"/>
      <c r="AP136" s="7"/>
      <c r="AQ136" s="7"/>
      <c r="AR136" s="7"/>
      <c r="AS136" s="7"/>
      <c r="AT136" s="7"/>
      <c r="AU136" s="7"/>
      <c r="AV136" s="7"/>
      <c r="AW136" s="7"/>
      <c r="AX136" s="7"/>
      <c r="AY136" s="7"/>
      <c r="AZ136" s="7"/>
      <c r="BA136" s="7"/>
      <c r="BB136" s="7"/>
      <c r="BC136" s="7"/>
      <c r="BD136" s="7"/>
      <c r="BE136" s="7"/>
      <c r="BF136" s="7"/>
      <c r="BG136" s="7"/>
      <c r="BH136" s="7">
        <f>$BH$2</f>
        <v>1</v>
      </c>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16"/>
    </row>
    <row r="137" spans="1:143" ht="378.9" x14ac:dyDescent="0.4">
      <c r="A137" s="186">
        <f>IF(M137,COUNTIF($M$4:M137,TRUE),"X")</f>
        <v>134</v>
      </c>
      <c r="B137" s="71" t="s">
        <v>975</v>
      </c>
      <c r="C137" s="51" t="s">
        <v>942</v>
      </c>
      <c r="D137" s="51" t="s">
        <v>966</v>
      </c>
      <c r="E137" s="51" t="s">
        <v>1208</v>
      </c>
      <c r="F137" s="126"/>
      <c r="G137" s="126"/>
      <c r="H137" s="51"/>
      <c r="I137" s="190" t="s">
        <v>623</v>
      </c>
      <c r="J137" s="182"/>
      <c r="K137" s="80" t="s">
        <v>974</v>
      </c>
      <c r="L137" s="6">
        <f t="shared" si="34"/>
        <v>1</v>
      </c>
      <c r="M137" s="6" t="b">
        <f>2=SUM(N137,BH137)</f>
        <v>1</v>
      </c>
      <c r="N137" s="6">
        <f t="shared" si="35"/>
        <v>1</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6"/>
      <c r="AN137" s="7"/>
      <c r="AO137" s="7"/>
      <c r="AP137" s="7"/>
      <c r="AQ137" s="7"/>
      <c r="AR137" s="7"/>
      <c r="AS137" s="7"/>
      <c r="AT137" s="7"/>
      <c r="AU137" s="7"/>
      <c r="AV137" s="7"/>
      <c r="AW137" s="7"/>
      <c r="AX137" s="7"/>
      <c r="AY137" s="7"/>
      <c r="AZ137" s="7"/>
      <c r="BA137" s="7"/>
      <c r="BB137" s="7"/>
      <c r="BC137" s="7"/>
      <c r="BD137" s="7"/>
      <c r="BE137" s="7"/>
      <c r="BF137" s="7"/>
      <c r="BG137" s="7"/>
      <c r="BH137" s="7">
        <f>$BH$2</f>
        <v>1</v>
      </c>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16"/>
    </row>
    <row r="138" spans="1:143" ht="87.45" x14ac:dyDescent="0.4">
      <c r="A138" s="186">
        <f>IF(M138,COUNTIF($M$4:M138,TRUE),"X")</f>
        <v>135</v>
      </c>
      <c r="B138" s="71" t="s">
        <v>976</v>
      </c>
      <c r="C138" s="51" t="s">
        <v>942</v>
      </c>
      <c r="D138" s="51" t="s">
        <v>966</v>
      </c>
      <c r="E138" s="51" t="s">
        <v>1209</v>
      </c>
      <c r="F138" s="126"/>
      <c r="G138" s="126"/>
      <c r="H138" s="51"/>
      <c r="I138" s="190" t="s">
        <v>623</v>
      </c>
      <c r="J138" s="182"/>
      <c r="K138" s="80" t="s">
        <v>974</v>
      </c>
      <c r="L138" s="6">
        <f t="shared" si="34"/>
        <v>1</v>
      </c>
      <c r="M138" s="6" t="b">
        <f>2=SUM(N138,BH138)</f>
        <v>1</v>
      </c>
      <c r="N138" s="6">
        <f t="shared" si="35"/>
        <v>1</v>
      </c>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6"/>
      <c r="AN138" s="7"/>
      <c r="AO138" s="7"/>
      <c r="AP138" s="7"/>
      <c r="AQ138" s="7"/>
      <c r="AR138" s="7"/>
      <c r="AS138" s="7"/>
      <c r="AT138" s="7"/>
      <c r="AU138" s="7"/>
      <c r="AV138" s="7"/>
      <c r="AW138" s="7"/>
      <c r="AX138" s="7"/>
      <c r="AY138" s="7"/>
      <c r="AZ138" s="7"/>
      <c r="BA138" s="7"/>
      <c r="BB138" s="7"/>
      <c r="BC138" s="7"/>
      <c r="BD138" s="7"/>
      <c r="BE138" s="7"/>
      <c r="BF138" s="7"/>
      <c r="BG138" s="7"/>
      <c r="BH138" s="7">
        <f>$BH$2</f>
        <v>1</v>
      </c>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16"/>
    </row>
    <row r="139" spans="1:143" ht="72.900000000000006" x14ac:dyDescent="0.4">
      <c r="A139" s="186">
        <f>IF(M139,COUNTIF($M$4:M139,TRUE),"X")</f>
        <v>136</v>
      </c>
      <c r="B139" s="71" t="s">
        <v>977</v>
      </c>
      <c r="C139" s="51" t="s">
        <v>942</v>
      </c>
      <c r="D139" s="51" t="s">
        <v>966</v>
      </c>
      <c r="E139" s="51" t="s">
        <v>1239</v>
      </c>
      <c r="F139" s="126"/>
      <c r="G139" s="126"/>
      <c r="H139" s="51"/>
      <c r="I139" s="190" t="s">
        <v>623</v>
      </c>
      <c r="J139" s="182"/>
      <c r="K139" s="80" t="s">
        <v>978</v>
      </c>
      <c r="L139" s="6">
        <f t="shared" si="34"/>
        <v>1</v>
      </c>
      <c r="M139" s="6" t="b">
        <f>3=SUM(N139,OR(AO139:AP139),BI139)</f>
        <v>1</v>
      </c>
      <c r="N139" s="6">
        <f t="shared" si="35"/>
        <v>1</v>
      </c>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6"/>
      <c r="AN139" s="7"/>
      <c r="AO139" s="7">
        <f>$AO$2</f>
        <v>1</v>
      </c>
      <c r="AP139" s="7">
        <f>$AP$2</f>
        <v>1</v>
      </c>
      <c r="AQ139" s="7"/>
      <c r="AR139" s="7"/>
      <c r="AS139" s="7"/>
      <c r="AT139" s="7"/>
      <c r="AU139" s="7"/>
      <c r="AV139" s="7"/>
      <c r="AW139" s="7"/>
      <c r="AX139" s="7"/>
      <c r="AY139" s="7"/>
      <c r="AZ139" s="7"/>
      <c r="BA139" s="7"/>
      <c r="BB139" s="7"/>
      <c r="BC139" s="7"/>
      <c r="BD139" s="7"/>
      <c r="BE139" s="7"/>
      <c r="BF139" s="7"/>
      <c r="BG139" s="7"/>
      <c r="BH139" s="7"/>
      <c r="BI139" s="7">
        <f>$BI$2</f>
        <v>1</v>
      </c>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16"/>
    </row>
    <row r="140" spans="1:143" ht="174.9" x14ac:dyDescent="0.4">
      <c r="A140" s="186">
        <f>IF(M140,COUNTIF($M$4:M140,TRUE),"X")</f>
        <v>137</v>
      </c>
      <c r="B140" s="71" t="s">
        <v>979</v>
      </c>
      <c r="C140" s="51" t="s">
        <v>980</v>
      </c>
      <c r="D140" s="51" t="s">
        <v>981</v>
      </c>
      <c r="E140" s="51" t="s">
        <v>1244</v>
      </c>
      <c r="F140" s="126"/>
      <c r="G140" s="126"/>
      <c r="H140" s="51"/>
      <c r="I140" s="190" t="s">
        <v>623</v>
      </c>
      <c r="J140" s="182"/>
      <c r="K140" s="80" t="s">
        <v>982</v>
      </c>
      <c r="L140" s="6">
        <f t="shared" si="34"/>
        <v>1</v>
      </c>
      <c r="M140" s="7" t="b">
        <f>OR(OR(AO140,AP140),2=SUM(P140,N140))</f>
        <v>1</v>
      </c>
      <c r="N140" s="6">
        <f t="shared" si="35"/>
        <v>1</v>
      </c>
      <c r="O140" s="7"/>
      <c r="P140" s="7">
        <f>$P$2</f>
        <v>1</v>
      </c>
      <c r="Q140" s="7"/>
      <c r="R140" s="7"/>
      <c r="S140" s="7"/>
      <c r="T140" s="7"/>
      <c r="U140" s="7"/>
      <c r="V140" s="7"/>
      <c r="W140" s="7"/>
      <c r="X140" s="7"/>
      <c r="Y140" s="7"/>
      <c r="Z140" s="7"/>
      <c r="AA140" s="7"/>
      <c r="AB140" s="7"/>
      <c r="AC140" s="7"/>
      <c r="AD140" s="7"/>
      <c r="AE140" s="7"/>
      <c r="AF140" s="7"/>
      <c r="AG140" s="7"/>
      <c r="AH140" s="7"/>
      <c r="AI140" s="7"/>
      <c r="AJ140" s="7"/>
      <c r="AK140" s="7"/>
      <c r="AL140" s="7"/>
      <c r="AM140" s="6"/>
      <c r="AN140" s="7"/>
      <c r="AO140" s="7">
        <f>$AO$2</f>
        <v>1</v>
      </c>
      <c r="AP140" s="7">
        <f>$AP$2</f>
        <v>1</v>
      </c>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16"/>
    </row>
    <row r="141" spans="1:143" ht="145.75" x14ac:dyDescent="0.4">
      <c r="A141" s="186">
        <f>IF(M141,COUNTIF($M$4:M141,TRUE),"X")</f>
        <v>138</v>
      </c>
      <c r="B141" s="71" t="s">
        <v>983</v>
      </c>
      <c r="C141" s="51" t="s">
        <v>980</v>
      </c>
      <c r="D141" s="51" t="s">
        <v>984</v>
      </c>
      <c r="E141" s="51" t="s">
        <v>1210</v>
      </c>
      <c r="F141" s="126"/>
      <c r="G141" s="126"/>
      <c r="H141" s="51"/>
      <c r="I141" s="190" t="s">
        <v>623</v>
      </c>
      <c r="J141" s="182"/>
      <c r="K141" s="80" t="s">
        <v>985</v>
      </c>
      <c r="L141" s="6">
        <f t="shared" si="34"/>
        <v>1</v>
      </c>
      <c r="M141" s="7" t="b">
        <f>2=SUM(OR(AO141,AP141),OR(AG141:AL141))</f>
        <v>1</v>
      </c>
      <c r="N141" s="6"/>
      <c r="O141" s="7"/>
      <c r="P141" s="7"/>
      <c r="Q141" s="7"/>
      <c r="R141" s="7"/>
      <c r="S141" s="7"/>
      <c r="T141" s="7"/>
      <c r="U141" s="7"/>
      <c r="V141" s="7"/>
      <c r="W141" s="7"/>
      <c r="X141" s="7"/>
      <c r="Y141" s="7"/>
      <c r="Z141" s="7"/>
      <c r="AA141" s="7"/>
      <c r="AB141" s="7"/>
      <c r="AC141" s="7"/>
      <c r="AD141" s="7"/>
      <c r="AE141" s="7"/>
      <c r="AF141" s="7"/>
      <c r="AG141" s="7">
        <f>$AG$2</f>
        <v>1</v>
      </c>
      <c r="AH141" s="7">
        <f>$AH$2</f>
        <v>1</v>
      </c>
      <c r="AI141" s="7">
        <f>$AI$2</f>
        <v>1</v>
      </c>
      <c r="AJ141" s="7">
        <f>$AJ$2</f>
        <v>1</v>
      </c>
      <c r="AK141" s="7">
        <f>$AK$2</f>
        <v>1</v>
      </c>
      <c r="AL141" s="7">
        <f>$AL$2</f>
        <v>1</v>
      </c>
      <c r="AM141" s="6"/>
      <c r="AN141" s="7"/>
      <c r="AO141" s="7">
        <f>$AO$2</f>
        <v>1</v>
      </c>
      <c r="AP141" s="7">
        <f>$AP$2</f>
        <v>1</v>
      </c>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16"/>
    </row>
    <row r="142" spans="1:143" ht="43.75" x14ac:dyDescent="0.4">
      <c r="A142" s="186">
        <f>IF(M142,COUNTIF($M$4:M142,TRUE),"X")</f>
        <v>139</v>
      </c>
      <c r="B142" s="71" t="s">
        <v>986</v>
      </c>
      <c r="C142" s="51" t="s">
        <v>980</v>
      </c>
      <c r="D142" s="51" t="s">
        <v>987</v>
      </c>
      <c r="E142" s="51" t="s">
        <v>988</v>
      </c>
      <c r="F142" s="126"/>
      <c r="G142" s="126"/>
      <c r="H142" s="51"/>
      <c r="I142" s="190" t="s">
        <v>623</v>
      </c>
      <c r="J142" s="182"/>
      <c r="K142" s="80" t="s">
        <v>989</v>
      </c>
      <c r="L142" s="6">
        <f t="shared" si="34"/>
        <v>1</v>
      </c>
      <c r="M142" s="7" t="b">
        <f>1=DI142</f>
        <v>1</v>
      </c>
      <c r="N142" s="6"/>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6"/>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f>$DI$2</f>
        <v>1</v>
      </c>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16"/>
    </row>
    <row r="143" spans="1:143" ht="131.15" x14ac:dyDescent="0.4">
      <c r="A143" s="186">
        <f>IF(M143,COUNTIF($M$4:M143,TRUE),"X")</f>
        <v>140</v>
      </c>
      <c r="B143" s="71" t="s">
        <v>990</v>
      </c>
      <c r="C143" s="51" t="s">
        <v>980</v>
      </c>
      <c r="D143" s="51" t="s">
        <v>987</v>
      </c>
      <c r="E143" s="51" t="s">
        <v>1211</v>
      </c>
      <c r="F143" s="126"/>
      <c r="G143" s="126"/>
      <c r="H143" s="51"/>
      <c r="I143" s="190" t="s">
        <v>623</v>
      </c>
      <c r="J143" s="182"/>
      <c r="K143" s="80" t="s">
        <v>991</v>
      </c>
      <c r="L143" s="6">
        <f t="shared" si="34"/>
        <v>1</v>
      </c>
      <c r="M143" s="6" t="b">
        <f>3=SUM(OR(AO143:AP143),OR(AG143:AL143),DI143)</f>
        <v>1</v>
      </c>
      <c r="N143" s="6"/>
      <c r="O143" s="7"/>
      <c r="P143" s="7"/>
      <c r="Q143" s="7"/>
      <c r="R143" s="7"/>
      <c r="S143" s="7"/>
      <c r="T143" s="7"/>
      <c r="U143" s="7"/>
      <c r="V143" s="7"/>
      <c r="W143" s="7"/>
      <c r="X143" s="7"/>
      <c r="Y143" s="7"/>
      <c r="Z143" s="7"/>
      <c r="AA143" s="7"/>
      <c r="AB143" s="7"/>
      <c r="AC143" s="7"/>
      <c r="AD143" s="7"/>
      <c r="AE143" s="7"/>
      <c r="AF143" s="7"/>
      <c r="AG143" s="7">
        <f>$AG$2</f>
        <v>1</v>
      </c>
      <c r="AH143" s="7">
        <f>$AH$2</f>
        <v>1</v>
      </c>
      <c r="AI143" s="7">
        <f>$AI$2</f>
        <v>1</v>
      </c>
      <c r="AJ143" s="7">
        <f>$AJ$2</f>
        <v>1</v>
      </c>
      <c r="AK143" s="7">
        <f>$AK$2</f>
        <v>1</v>
      </c>
      <c r="AL143" s="7">
        <f>$AL$2</f>
        <v>1</v>
      </c>
      <c r="AM143" s="6"/>
      <c r="AN143" s="7"/>
      <c r="AO143" s="7">
        <f>$AO$2</f>
        <v>1</v>
      </c>
      <c r="AP143" s="7">
        <f>$AP$2</f>
        <v>1</v>
      </c>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f>$DI$2</f>
        <v>1</v>
      </c>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16"/>
    </row>
    <row r="144" spans="1:143" ht="43.75" x14ac:dyDescent="0.4">
      <c r="A144" s="186">
        <f>IF(M144,COUNTIF($M$4:M144,TRUE),"X")</f>
        <v>141</v>
      </c>
      <c r="B144" s="71" t="s">
        <v>1213</v>
      </c>
      <c r="C144" s="51" t="s">
        <v>980</v>
      </c>
      <c r="D144" s="51" t="s">
        <v>987</v>
      </c>
      <c r="E144" s="51" t="s">
        <v>1212</v>
      </c>
      <c r="F144" s="126"/>
      <c r="G144" s="126"/>
      <c r="H144" s="51"/>
      <c r="I144" s="190" t="s">
        <v>623</v>
      </c>
      <c r="J144" s="182"/>
      <c r="K144" s="80" t="s">
        <v>991</v>
      </c>
      <c r="L144" s="6">
        <f t="shared" ref="L144" si="36">IF(M144=TRUE,1,0)</f>
        <v>1</v>
      </c>
      <c r="M144" s="6" t="b">
        <f>3=SUM(OR(AO144:AP144),OR(AG144:AL144),DI144)</f>
        <v>1</v>
      </c>
      <c r="N144" s="6"/>
      <c r="O144" s="7"/>
      <c r="P144" s="7"/>
      <c r="Q144" s="7"/>
      <c r="R144" s="7"/>
      <c r="S144" s="7"/>
      <c r="T144" s="7"/>
      <c r="U144" s="7"/>
      <c r="V144" s="7"/>
      <c r="W144" s="7"/>
      <c r="X144" s="7"/>
      <c r="Y144" s="7"/>
      <c r="Z144" s="7"/>
      <c r="AA144" s="7"/>
      <c r="AB144" s="7"/>
      <c r="AC144" s="7"/>
      <c r="AD144" s="7"/>
      <c r="AE144" s="7"/>
      <c r="AF144" s="7"/>
      <c r="AG144" s="7">
        <f>$AG$2</f>
        <v>1</v>
      </c>
      <c r="AH144" s="7">
        <f>$AH$2</f>
        <v>1</v>
      </c>
      <c r="AI144" s="7">
        <f>$AI$2</f>
        <v>1</v>
      </c>
      <c r="AJ144" s="7">
        <f>$AJ$2</f>
        <v>1</v>
      </c>
      <c r="AK144" s="7">
        <f>$AK$2</f>
        <v>1</v>
      </c>
      <c r="AL144" s="7">
        <f>$AL$2</f>
        <v>1</v>
      </c>
      <c r="AM144" s="6"/>
      <c r="AN144" s="7"/>
      <c r="AO144" s="7">
        <f>$AO$2</f>
        <v>1</v>
      </c>
      <c r="AP144" s="7">
        <f>$AP$2</f>
        <v>1</v>
      </c>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f>$DI$2</f>
        <v>1</v>
      </c>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16"/>
    </row>
    <row r="145" spans="1:143" ht="102" x14ac:dyDescent="0.4">
      <c r="A145" s="186">
        <f>IF(M145,COUNTIF($M$4:M145,TRUE),"X")</f>
        <v>142</v>
      </c>
      <c r="B145" s="71" t="s">
        <v>992</v>
      </c>
      <c r="C145" s="51" t="s">
        <v>980</v>
      </c>
      <c r="D145" s="51" t="s">
        <v>993</v>
      </c>
      <c r="E145" s="51" t="s">
        <v>1214</v>
      </c>
      <c r="F145" s="126"/>
      <c r="G145" s="126"/>
      <c r="H145" s="51"/>
      <c r="I145" s="190" t="s">
        <v>623</v>
      </c>
      <c r="J145" s="182"/>
      <c r="K145" s="80" t="s">
        <v>1085</v>
      </c>
      <c r="L145" s="6">
        <f t="shared" si="34"/>
        <v>1</v>
      </c>
      <c r="M145" s="6" t="b">
        <f>2=SUM(OR(EJ145,EL145,EK145),OR(Q145,S145,T145,V145))</f>
        <v>1</v>
      </c>
      <c r="N145" s="6"/>
      <c r="O145" s="7"/>
      <c r="P145" s="7"/>
      <c r="Q145" s="7">
        <f>$Q$2</f>
        <v>1</v>
      </c>
      <c r="R145" s="10"/>
      <c r="S145" s="7">
        <f>$S$2</f>
        <v>1</v>
      </c>
      <c r="T145" s="7">
        <f>$T$2</f>
        <v>1</v>
      </c>
      <c r="U145" s="7"/>
      <c r="V145" s="7">
        <f>$V$2</f>
        <v>1</v>
      </c>
      <c r="W145" s="10"/>
      <c r="X145" s="7"/>
      <c r="Y145" s="7"/>
      <c r="Z145" s="7"/>
      <c r="AA145" s="7"/>
      <c r="AB145" s="7"/>
      <c r="AC145" s="7"/>
      <c r="AD145" s="7"/>
      <c r="AE145" s="7"/>
      <c r="AF145" s="7"/>
      <c r="AG145" s="7"/>
      <c r="AH145" s="7"/>
      <c r="AI145" s="7"/>
      <c r="AJ145" s="7"/>
      <c r="AK145" s="7"/>
      <c r="AL145" s="7"/>
      <c r="AM145" s="6"/>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f>$EJ$2</f>
        <v>1</v>
      </c>
      <c r="EK145" s="7">
        <f>$EK$2</f>
        <v>1</v>
      </c>
      <c r="EL145" s="7">
        <f>$EL$2</f>
        <v>1</v>
      </c>
      <c r="EM145" s="16"/>
    </row>
    <row r="146" spans="1:143" ht="72.900000000000006" x14ac:dyDescent="0.4">
      <c r="A146" s="186">
        <f>IF(M146,COUNTIF($M$4:M146,TRUE),"X")</f>
        <v>143</v>
      </c>
      <c r="B146" s="71" t="s">
        <v>994</v>
      </c>
      <c r="C146" s="51" t="s">
        <v>980</v>
      </c>
      <c r="D146" s="51" t="s">
        <v>995</v>
      </c>
      <c r="E146" s="51" t="s">
        <v>1215</v>
      </c>
      <c r="F146" s="126"/>
      <c r="G146" s="126"/>
      <c r="H146" s="51"/>
      <c r="I146" s="190" t="s">
        <v>623</v>
      </c>
      <c r="J146" s="182"/>
      <c r="K146" s="80" t="s">
        <v>996</v>
      </c>
      <c r="L146" s="6">
        <f t="shared" si="34"/>
        <v>1</v>
      </c>
      <c r="M146" s="7" t="b">
        <f>2=SUM(P146,N146)</f>
        <v>1</v>
      </c>
      <c r="N146" s="6">
        <f>$N$2</f>
        <v>1</v>
      </c>
      <c r="O146" s="7"/>
      <c r="P146" s="7">
        <f>$P$2</f>
        <v>1</v>
      </c>
      <c r="Q146" s="7"/>
      <c r="R146" s="7"/>
      <c r="S146" s="7"/>
      <c r="T146" s="7"/>
      <c r="U146" s="7"/>
      <c r="V146" s="7"/>
      <c r="W146" s="7"/>
      <c r="X146" s="7"/>
      <c r="Y146" s="7"/>
      <c r="Z146" s="7"/>
      <c r="AA146" s="7"/>
      <c r="AB146" s="7"/>
      <c r="AC146" s="7"/>
      <c r="AD146" s="7"/>
      <c r="AE146" s="7"/>
      <c r="AF146" s="7"/>
      <c r="AG146" s="7"/>
      <c r="AH146" s="7"/>
      <c r="AI146" s="7"/>
      <c r="AJ146" s="7"/>
      <c r="AK146" s="7"/>
      <c r="AL146" s="7"/>
      <c r="AM146" s="6"/>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16"/>
    </row>
    <row r="147" spans="1:143" ht="102" x14ac:dyDescent="0.4">
      <c r="A147" s="186">
        <f>IF(M147,COUNTIF($M$4:M147,TRUE),"X")</f>
        <v>144</v>
      </c>
      <c r="B147" s="71" t="s">
        <v>997</v>
      </c>
      <c r="C147" s="51" t="s">
        <v>980</v>
      </c>
      <c r="D147" s="51" t="s">
        <v>995</v>
      </c>
      <c r="E147" s="51" t="s">
        <v>998</v>
      </c>
      <c r="F147" s="126"/>
      <c r="G147" s="126"/>
      <c r="H147" s="51"/>
      <c r="I147" s="190" t="s">
        <v>623</v>
      </c>
      <c r="J147" s="182"/>
      <c r="K147" s="80" t="s">
        <v>999</v>
      </c>
      <c r="L147" s="6">
        <f t="shared" si="34"/>
        <v>1</v>
      </c>
      <c r="M147" s="6" t="b">
        <f>1=SUM(DZ147)</f>
        <v>1</v>
      </c>
      <c r="N147" s="6"/>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6"/>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6">
        <f>$DZ$2</f>
        <v>1</v>
      </c>
      <c r="EA147" s="7"/>
      <c r="EB147" s="7"/>
      <c r="EC147" s="7"/>
      <c r="ED147" s="7"/>
      <c r="EE147" s="7"/>
      <c r="EF147" s="7"/>
      <c r="EG147" s="7"/>
      <c r="EH147" s="7"/>
      <c r="EI147" s="7"/>
      <c r="EJ147" s="7"/>
      <c r="EK147" s="7"/>
      <c r="EL147" s="7"/>
      <c r="EM147" s="16"/>
    </row>
    <row r="148" spans="1:143" ht="58.3" x14ac:dyDescent="0.4">
      <c r="A148" s="186">
        <f>IF(M148,COUNTIF($M$4:M148,TRUE),"X")</f>
        <v>145</v>
      </c>
      <c r="B148" s="71" t="s">
        <v>1000</v>
      </c>
      <c r="C148" s="51" t="s">
        <v>980</v>
      </c>
      <c r="D148" s="51" t="s">
        <v>1001</v>
      </c>
      <c r="E148" s="51" t="s">
        <v>1002</v>
      </c>
      <c r="F148" s="126"/>
      <c r="G148" s="126"/>
      <c r="H148" s="51"/>
      <c r="I148" s="190" t="s">
        <v>623</v>
      </c>
      <c r="J148" s="182"/>
      <c r="K148" s="80" t="s">
        <v>1003</v>
      </c>
      <c r="L148" s="6">
        <f t="shared" si="34"/>
        <v>1</v>
      </c>
      <c r="M148" s="7" t="b">
        <f>OR(OR(AO148,AP148),2=SUM(P148,N148))</f>
        <v>1</v>
      </c>
      <c r="N148" s="6">
        <f>$N$2</f>
        <v>1</v>
      </c>
      <c r="O148" s="7"/>
      <c r="P148" s="7">
        <f>$P$2</f>
        <v>1</v>
      </c>
      <c r="Q148" s="7"/>
      <c r="R148" s="7"/>
      <c r="S148" s="7"/>
      <c r="T148" s="7"/>
      <c r="U148" s="7"/>
      <c r="V148" s="7"/>
      <c r="W148" s="7"/>
      <c r="X148" s="7"/>
      <c r="Y148" s="7"/>
      <c r="Z148" s="7"/>
      <c r="AA148" s="7"/>
      <c r="AB148" s="7"/>
      <c r="AC148" s="7"/>
      <c r="AD148" s="7"/>
      <c r="AE148" s="7"/>
      <c r="AF148" s="7"/>
      <c r="AG148" s="7"/>
      <c r="AH148" s="7"/>
      <c r="AI148" s="7"/>
      <c r="AJ148" s="7"/>
      <c r="AK148" s="7"/>
      <c r="AL148" s="7"/>
      <c r="AM148" s="6"/>
      <c r="AN148" s="7"/>
      <c r="AO148" s="7">
        <f>$AO$2</f>
        <v>1</v>
      </c>
      <c r="AP148" s="7">
        <f>$AP$2</f>
        <v>1</v>
      </c>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16"/>
    </row>
    <row r="149" spans="1:143" ht="43.75" x14ac:dyDescent="0.4">
      <c r="A149" s="186">
        <f>IF(M149,COUNTIF($M$4:M149,TRUE),"X")</f>
        <v>146</v>
      </c>
      <c r="B149" s="71" t="s">
        <v>1004</v>
      </c>
      <c r="C149" s="51" t="s">
        <v>1005</v>
      </c>
      <c r="D149" s="51" t="s">
        <v>1006</v>
      </c>
      <c r="E149" s="51" t="s">
        <v>1007</v>
      </c>
      <c r="F149" s="126"/>
      <c r="G149" s="126"/>
      <c r="H149" s="51"/>
      <c r="I149" s="190" t="s">
        <v>623</v>
      </c>
      <c r="J149" s="182"/>
      <c r="K149" s="80" t="s">
        <v>996</v>
      </c>
      <c r="L149" s="6">
        <f t="shared" si="34"/>
        <v>1</v>
      </c>
      <c r="M149" s="6" t="b">
        <f>2=SUM(P149,N149)</f>
        <v>1</v>
      </c>
      <c r="N149" s="6">
        <f>$N$2</f>
        <v>1</v>
      </c>
      <c r="O149" s="7"/>
      <c r="P149" s="7">
        <f>$P$2</f>
        <v>1</v>
      </c>
      <c r="Q149" s="7"/>
      <c r="R149" s="7"/>
      <c r="S149" s="7"/>
      <c r="T149" s="7"/>
      <c r="U149" s="7"/>
      <c r="V149" s="7"/>
      <c r="W149" s="7"/>
      <c r="X149" s="7"/>
      <c r="Y149" s="7"/>
      <c r="Z149" s="7"/>
      <c r="AA149" s="7"/>
      <c r="AB149" s="7"/>
      <c r="AC149" s="7"/>
      <c r="AD149" s="7"/>
      <c r="AE149" s="7"/>
      <c r="AF149" s="7"/>
      <c r="AG149" s="7"/>
      <c r="AH149" s="7"/>
      <c r="AI149" s="7"/>
      <c r="AJ149" s="7"/>
      <c r="AK149" s="7"/>
      <c r="AL149" s="7"/>
      <c r="AM149" s="6"/>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16"/>
    </row>
    <row r="150" spans="1:143" ht="87.45" x14ac:dyDescent="0.4">
      <c r="A150" s="186">
        <f>IF(M150,COUNTIF($M$4:M150,TRUE),"X")</f>
        <v>147</v>
      </c>
      <c r="B150" s="71" t="s">
        <v>1008</v>
      </c>
      <c r="C150" s="51" t="s">
        <v>1009</v>
      </c>
      <c r="D150" s="51" t="s">
        <v>1010</v>
      </c>
      <c r="E150" s="51" t="s">
        <v>1221</v>
      </c>
      <c r="F150" s="126"/>
      <c r="G150" s="126"/>
      <c r="H150" s="51"/>
      <c r="I150" s="190" t="s">
        <v>623</v>
      </c>
      <c r="J150" s="182"/>
      <c r="K150" s="80" t="s">
        <v>1011</v>
      </c>
      <c r="L150" s="6">
        <f t="shared" ref="L150:L167" si="37">IF(M150=TRUE,1,0)</f>
        <v>1</v>
      </c>
      <c r="M150" s="6" t="b">
        <f>2=SUM(AF150,ED150)</f>
        <v>1</v>
      </c>
      <c r="N150" s="6"/>
      <c r="O150" s="7"/>
      <c r="P150" s="7"/>
      <c r="Q150" s="7"/>
      <c r="R150" s="7"/>
      <c r="S150" s="7"/>
      <c r="T150" s="7"/>
      <c r="U150" s="7"/>
      <c r="V150" s="7"/>
      <c r="W150" s="7"/>
      <c r="X150" s="7"/>
      <c r="Y150" s="7"/>
      <c r="Z150" s="7"/>
      <c r="AA150" s="7"/>
      <c r="AB150" s="7"/>
      <c r="AC150" s="7"/>
      <c r="AD150" s="7"/>
      <c r="AE150" s="7"/>
      <c r="AF150" s="7">
        <f>$AF$2</f>
        <v>1</v>
      </c>
      <c r="AG150" s="7"/>
      <c r="AH150" s="7"/>
      <c r="AI150" s="7"/>
      <c r="AJ150" s="7"/>
      <c r="AK150" s="7"/>
      <c r="AL150" s="7"/>
      <c r="AM150" s="6"/>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f>$ED$2</f>
        <v>1</v>
      </c>
      <c r="EE150" s="7"/>
      <c r="EF150" s="7"/>
      <c r="EG150" s="7"/>
      <c r="EH150" s="7"/>
      <c r="EI150" s="7"/>
      <c r="EJ150" s="7"/>
      <c r="EK150" s="7"/>
      <c r="EL150" s="7"/>
      <c r="EM150" s="16"/>
    </row>
    <row r="151" spans="1:143" ht="29.15" x14ac:dyDescent="0.4">
      <c r="A151" s="186">
        <f>IF(M151,COUNTIF($M$4:M151,TRUE),"X")</f>
        <v>148</v>
      </c>
      <c r="B151" s="71" t="s">
        <v>1012</v>
      </c>
      <c r="C151" s="51" t="s">
        <v>1013</v>
      </c>
      <c r="D151" s="51" t="s">
        <v>1014</v>
      </c>
      <c r="E151" s="51" t="s">
        <v>1015</v>
      </c>
      <c r="F151" s="126"/>
      <c r="G151" s="126"/>
      <c r="H151" s="51"/>
      <c r="I151" s="190" t="s">
        <v>623</v>
      </c>
      <c r="J151" s="182"/>
      <c r="K151" s="80" t="s">
        <v>1016</v>
      </c>
      <c r="L151" s="6">
        <f t="shared" si="37"/>
        <v>1</v>
      </c>
      <c r="M151" s="6" t="b">
        <f>1=SUM(EF151)</f>
        <v>1</v>
      </c>
      <c r="N151" s="6"/>
      <c r="O151" s="7"/>
      <c r="P151" s="7"/>
      <c r="Q151" s="10"/>
      <c r="R151" s="7"/>
      <c r="S151" s="7"/>
      <c r="T151" s="7"/>
      <c r="U151" s="7"/>
      <c r="V151" s="7"/>
      <c r="W151" s="7"/>
      <c r="X151" s="7"/>
      <c r="Y151" s="7"/>
      <c r="Z151" s="7"/>
      <c r="AA151" s="7"/>
      <c r="AB151" s="7"/>
      <c r="AC151" s="7"/>
      <c r="AD151" s="7"/>
      <c r="AE151" s="7"/>
      <c r="AF151" s="7"/>
      <c r="AG151" s="7"/>
      <c r="AH151" s="7"/>
      <c r="AI151" s="7"/>
      <c r="AJ151" s="7"/>
      <c r="AK151" s="7"/>
      <c r="AL151" s="7"/>
      <c r="AM151" s="6"/>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f>$EF$2</f>
        <v>1</v>
      </c>
      <c r="EG151" s="7"/>
      <c r="EH151" s="7"/>
      <c r="EI151" s="7"/>
      <c r="EJ151" s="7"/>
      <c r="EK151" s="7"/>
      <c r="EL151" s="7"/>
      <c r="EM151" s="16"/>
    </row>
    <row r="152" spans="1:143" ht="72.900000000000006" x14ac:dyDescent="0.4">
      <c r="A152" s="186">
        <f>IF(M152,COUNTIF($M$4:M152,TRUE),"X")</f>
        <v>149</v>
      </c>
      <c r="B152" s="71" t="s">
        <v>1017</v>
      </c>
      <c r="C152" s="51" t="s">
        <v>1013</v>
      </c>
      <c r="D152" s="51" t="s">
        <v>1014</v>
      </c>
      <c r="E152" s="51" t="s">
        <v>1216</v>
      </c>
      <c r="F152" s="126"/>
      <c r="G152" s="126"/>
      <c r="H152" s="51"/>
      <c r="I152" s="190" t="s">
        <v>623</v>
      </c>
      <c r="J152" s="182"/>
      <c r="K152" s="80" t="s">
        <v>1018</v>
      </c>
      <c r="L152" s="6">
        <f t="shared" si="37"/>
        <v>1</v>
      </c>
      <c r="M152" s="6" t="b">
        <f>1=SUM(EE152)</f>
        <v>1</v>
      </c>
      <c r="N152" s="6"/>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6"/>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f>$EE$2</f>
        <v>1</v>
      </c>
      <c r="EF152" s="7"/>
      <c r="EG152" s="7"/>
      <c r="EH152" s="7"/>
      <c r="EI152" s="7"/>
      <c r="EJ152" s="7"/>
      <c r="EK152" s="7"/>
      <c r="EL152" s="7"/>
      <c r="EM152" s="16"/>
    </row>
    <row r="153" spans="1:143" ht="72.900000000000006" x14ac:dyDescent="0.4">
      <c r="A153" s="186">
        <f>IF(M153,COUNTIF($M$4:M153,TRUE),"X")</f>
        <v>150</v>
      </c>
      <c r="B153" s="71" t="s">
        <v>1019</v>
      </c>
      <c r="C153" s="51" t="s">
        <v>1013</v>
      </c>
      <c r="D153" s="51" t="s">
        <v>1020</v>
      </c>
      <c r="E153" s="51" t="s">
        <v>1217</v>
      </c>
      <c r="F153" s="126"/>
      <c r="G153" s="126"/>
      <c r="H153" s="51"/>
      <c r="I153" s="190" t="s">
        <v>623</v>
      </c>
      <c r="J153" s="182"/>
      <c r="K153" s="80" t="s">
        <v>1021</v>
      </c>
      <c r="L153" s="6">
        <f t="shared" si="37"/>
        <v>1</v>
      </c>
      <c r="M153" s="6" t="b">
        <f>OR(EH153,EI153)</f>
        <v>1</v>
      </c>
      <c r="N153" s="6"/>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6"/>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f>$EH$2</f>
        <v>1</v>
      </c>
      <c r="EI153" s="7">
        <f>$EI$2</f>
        <v>1</v>
      </c>
      <c r="EJ153" s="7"/>
      <c r="EK153" s="7"/>
      <c r="EL153" s="7"/>
      <c r="EM153" s="16"/>
    </row>
    <row r="154" spans="1:143" ht="43.75" x14ac:dyDescent="0.4">
      <c r="A154" s="186">
        <f>IF(M154,COUNTIF($M$4:M154,TRUE),"X")</f>
        <v>151</v>
      </c>
      <c r="B154" s="71" t="s">
        <v>1022</v>
      </c>
      <c r="C154" s="51" t="s">
        <v>1013</v>
      </c>
      <c r="D154" s="51" t="s">
        <v>1020</v>
      </c>
      <c r="E154" s="51" t="s">
        <v>1218</v>
      </c>
      <c r="F154" s="126"/>
      <c r="G154" s="126"/>
      <c r="H154" s="51"/>
      <c r="I154" s="190" t="s">
        <v>623</v>
      </c>
      <c r="J154" s="182"/>
      <c r="K154" s="80" t="s">
        <v>1023</v>
      </c>
      <c r="L154" s="6">
        <f t="shared" si="37"/>
        <v>1</v>
      </c>
      <c r="M154" s="6" t="b">
        <f>1=SUM(EG154)</f>
        <v>1</v>
      </c>
      <c r="N154" s="6"/>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6"/>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f>$EG$2</f>
        <v>1</v>
      </c>
      <c r="EH154" s="7"/>
      <c r="EI154" s="7"/>
      <c r="EJ154" s="7"/>
      <c r="EK154" s="7"/>
      <c r="EL154" s="7"/>
      <c r="EM154" s="16"/>
    </row>
    <row r="155" spans="1:143" ht="43.75" x14ac:dyDescent="0.4">
      <c r="A155" s="186">
        <f>IF(M155,COUNTIF($M$4:M155,TRUE),"X")</f>
        <v>152</v>
      </c>
      <c r="B155" s="71" t="s">
        <v>1024</v>
      </c>
      <c r="C155" s="51" t="s">
        <v>1013</v>
      </c>
      <c r="D155" s="51" t="s">
        <v>1025</v>
      </c>
      <c r="E155" s="51" t="s">
        <v>1219</v>
      </c>
      <c r="F155" s="126"/>
      <c r="G155" s="126"/>
      <c r="H155" s="51"/>
      <c r="I155" s="190" t="s">
        <v>623</v>
      </c>
      <c r="J155" s="182"/>
      <c r="K155" s="80" t="s">
        <v>1086</v>
      </c>
      <c r="L155" s="6">
        <f t="shared" si="37"/>
        <v>1</v>
      </c>
      <c r="M155" s="6" t="b">
        <f>2=SUM(N155,OR(Q155,S155,T155,V155))</f>
        <v>1</v>
      </c>
      <c r="N155" s="6">
        <f>$N$2</f>
        <v>1</v>
      </c>
      <c r="O155" s="7"/>
      <c r="P155" s="7"/>
      <c r="Q155" s="7">
        <f>$Q$2</f>
        <v>1</v>
      </c>
      <c r="R155" s="7"/>
      <c r="S155" s="7">
        <f>$S$2</f>
        <v>1</v>
      </c>
      <c r="T155" s="7">
        <f>$T$2</f>
        <v>1</v>
      </c>
      <c r="U155" s="7"/>
      <c r="V155" s="7">
        <f>$V$2</f>
        <v>1</v>
      </c>
      <c r="W155" s="7"/>
      <c r="X155" s="7"/>
      <c r="Y155" s="7"/>
      <c r="Z155" s="7"/>
      <c r="AA155" s="7"/>
      <c r="AB155" s="7"/>
      <c r="AC155" s="7"/>
      <c r="AD155" s="7"/>
      <c r="AE155" s="7"/>
      <c r="AF155" s="7"/>
      <c r="AG155" s="7"/>
      <c r="AH155" s="7"/>
      <c r="AI155" s="7"/>
      <c r="AJ155" s="7"/>
      <c r="AK155" s="7"/>
      <c r="AL155" s="7"/>
      <c r="AM155" s="6"/>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16"/>
    </row>
    <row r="156" spans="1:143" ht="43.75" x14ac:dyDescent="0.4">
      <c r="A156" s="186">
        <f>IF(M156,COUNTIF($M$4:M156,TRUE),"X")</f>
        <v>153</v>
      </c>
      <c r="B156" s="71" t="s">
        <v>1026</v>
      </c>
      <c r="C156" s="51" t="s">
        <v>1013</v>
      </c>
      <c r="D156" s="51" t="s">
        <v>1027</v>
      </c>
      <c r="E156" s="51" t="s">
        <v>1028</v>
      </c>
      <c r="F156" s="126"/>
      <c r="G156" s="126"/>
      <c r="H156" s="51"/>
      <c r="I156" s="190" t="s">
        <v>623</v>
      </c>
      <c r="J156" s="182"/>
      <c r="K156" s="80" t="s">
        <v>1086</v>
      </c>
      <c r="L156" s="6">
        <f t="shared" si="37"/>
        <v>1</v>
      </c>
      <c r="M156" s="6" t="b">
        <f>2=SUM(N156,OR(Q156,S156,T156,V156))</f>
        <v>1</v>
      </c>
      <c r="N156" s="6">
        <f>$N$2</f>
        <v>1</v>
      </c>
      <c r="O156" s="7"/>
      <c r="P156" s="7"/>
      <c r="Q156" s="7">
        <f>$Q$2</f>
        <v>1</v>
      </c>
      <c r="R156" s="7"/>
      <c r="S156" s="7">
        <f>$S$2</f>
        <v>1</v>
      </c>
      <c r="T156" s="7">
        <f>$T$2</f>
        <v>1</v>
      </c>
      <c r="U156" s="7"/>
      <c r="V156" s="7">
        <f>$V$2</f>
        <v>1</v>
      </c>
      <c r="W156" s="7"/>
      <c r="X156" s="7"/>
      <c r="Y156" s="7"/>
      <c r="Z156" s="7"/>
      <c r="AA156" s="7"/>
      <c r="AB156" s="7"/>
      <c r="AC156" s="7"/>
      <c r="AD156" s="7"/>
      <c r="AE156" s="7"/>
      <c r="AF156" s="7"/>
      <c r="AG156" s="7"/>
      <c r="AH156" s="7"/>
      <c r="AI156" s="7"/>
      <c r="AJ156" s="7"/>
      <c r="AK156" s="7"/>
      <c r="AL156" s="7"/>
      <c r="AM156" s="6"/>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16"/>
    </row>
    <row r="157" spans="1:143" ht="87.45" x14ac:dyDescent="0.4">
      <c r="A157" s="186">
        <f>IF(M157,COUNTIF($M$4:M157,TRUE),"X")</f>
        <v>154</v>
      </c>
      <c r="B157" s="71" t="s">
        <v>1029</v>
      </c>
      <c r="C157" s="51" t="s">
        <v>1013</v>
      </c>
      <c r="D157" s="51" t="s">
        <v>1027</v>
      </c>
      <c r="E157" s="51" t="s">
        <v>1030</v>
      </c>
      <c r="F157" s="126"/>
      <c r="G157" s="126"/>
      <c r="H157" s="51"/>
      <c r="I157" s="190" t="s">
        <v>623</v>
      </c>
      <c r="J157" s="182"/>
      <c r="K157" s="80" t="s">
        <v>1086</v>
      </c>
      <c r="L157" s="6">
        <f t="shared" si="37"/>
        <v>1</v>
      </c>
      <c r="M157" s="6" t="b">
        <f>2=SUM(N157,OR(Q157,S157,T157,V157))</f>
        <v>1</v>
      </c>
      <c r="N157" s="6">
        <f>$N$2</f>
        <v>1</v>
      </c>
      <c r="O157" s="7"/>
      <c r="P157" s="7"/>
      <c r="Q157" s="7">
        <f>$Q$2</f>
        <v>1</v>
      </c>
      <c r="R157" s="7"/>
      <c r="S157" s="7">
        <f>$S$2</f>
        <v>1</v>
      </c>
      <c r="T157" s="7">
        <f>$T$2</f>
        <v>1</v>
      </c>
      <c r="U157" s="7"/>
      <c r="V157" s="7">
        <f>$V$2</f>
        <v>1</v>
      </c>
      <c r="W157" s="7"/>
      <c r="X157" s="7"/>
      <c r="Y157" s="7"/>
      <c r="Z157" s="7"/>
      <c r="AA157" s="7"/>
      <c r="AB157" s="7"/>
      <c r="AC157" s="7"/>
      <c r="AD157" s="7"/>
      <c r="AE157" s="7"/>
      <c r="AF157" s="7"/>
      <c r="AG157" s="7"/>
      <c r="AH157" s="7"/>
      <c r="AI157" s="7"/>
      <c r="AJ157" s="7"/>
      <c r="AK157" s="7"/>
      <c r="AL157" s="7"/>
      <c r="AM157" s="6"/>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16"/>
    </row>
    <row r="158" spans="1:143" ht="43.75" x14ac:dyDescent="0.4">
      <c r="A158" s="186">
        <f>IF(M158,COUNTIF($M$4:M158,TRUE),"X")</f>
        <v>155</v>
      </c>
      <c r="B158" s="71" t="s">
        <v>1031</v>
      </c>
      <c r="C158" s="51" t="s">
        <v>1013</v>
      </c>
      <c r="D158" s="51" t="s">
        <v>987</v>
      </c>
      <c r="E158" s="51" t="s">
        <v>1249</v>
      </c>
      <c r="F158" s="126"/>
      <c r="G158" s="126"/>
      <c r="H158" s="51"/>
      <c r="I158" s="190" t="s">
        <v>623</v>
      </c>
      <c r="J158" s="182"/>
      <c r="K158" s="80" t="s">
        <v>1087</v>
      </c>
      <c r="L158" s="6">
        <f t="shared" si="37"/>
        <v>1</v>
      </c>
      <c r="M158" s="6" t="b">
        <f>2=SUM(OR(Q158,S158,T158,V158),DI158)</f>
        <v>1</v>
      </c>
      <c r="N158" s="6"/>
      <c r="O158" s="7"/>
      <c r="P158" s="7"/>
      <c r="Q158" s="7">
        <f>$Q$2</f>
        <v>1</v>
      </c>
      <c r="R158" s="7"/>
      <c r="S158" s="7">
        <f>$S$2</f>
        <v>1</v>
      </c>
      <c r="T158" s="7">
        <f>$T$2</f>
        <v>1</v>
      </c>
      <c r="U158" s="7"/>
      <c r="V158" s="7">
        <f>$V$2</f>
        <v>1</v>
      </c>
      <c r="W158" s="7"/>
      <c r="X158" s="7"/>
      <c r="Y158" s="7"/>
      <c r="Z158" s="7"/>
      <c r="AA158" s="7"/>
      <c r="AB158" s="7"/>
      <c r="AC158" s="7"/>
      <c r="AD158" s="7"/>
      <c r="AE158" s="7"/>
      <c r="AF158" s="7"/>
      <c r="AG158" s="7"/>
      <c r="AH158" s="7"/>
      <c r="AI158" s="7"/>
      <c r="AJ158" s="7"/>
      <c r="AK158" s="7"/>
      <c r="AL158" s="7"/>
      <c r="AM158" s="6"/>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f>$DI$2</f>
        <v>1</v>
      </c>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16"/>
    </row>
    <row r="159" spans="1:143" ht="116.6" x14ac:dyDescent="0.4">
      <c r="A159" s="186">
        <f>IF(M159,COUNTIF($M$4:M159,TRUE),"X")</f>
        <v>156</v>
      </c>
      <c r="B159" s="71" t="s">
        <v>1032</v>
      </c>
      <c r="C159" s="51" t="s">
        <v>1013</v>
      </c>
      <c r="D159" s="51" t="s">
        <v>1033</v>
      </c>
      <c r="E159" s="51" t="s">
        <v>1220</v>
      </c>
      <c r="F159" s="126"/>
      <c r="G159" s="126"/>
      <c r="H159" s="51"/>
      <c r="I159" s="190" t="s">
        <v>623</v>
      </c>
      <c r="J159" s="182"/>
      <c r="K159" s="80" t="s">
        <v>1034</v>
      </c>
      <c r="L159" s="6">
        <f t="shared" si="37"/>
        <v>1</v>
      </c>
      <c r="M159" s="6" t="b">
        <f>1=SUM($EA159)</f>
        <v>1</v>
      </c>
      <c r="N159" s="6"/>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6"/>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f>$EA$2</f>
        <v>1</v>
      </c>
      <c r="EB159" s="7"/>
      <c r="EC159" s="7"/>
      <c r="ED159" s="7"/>
      <c r="EE159" s="7"/>
      <c r="EF159" s="7"/>
      <c r="EG159" s="7"/>
      <c r="EH159" s="7"/>
      <c r="EI159" s="7"/>
      <c r="EJ159" s="7"/>
      <c r="EK159" s="7"/>
      <c r="EL159" s="7"/>
      <c r="EM159" s="16"/>
    </row>
    <row r="160" spans="1:143" ht="102" x14ac:dyDescent="0.4">
      <c r="A160" s="186">
        <f>IF(M160,COUNTIF($M$4:M160,TRUE),"X")</f>
        <v>157</v>
      </c>
      <c r="B160" s="71" t="s">
        <v>1035</v>
      </c>
      <c r="C160" s="51" t="s">
        <v>1013</v>
      </c>
      <c r="D160" s="51" t="s">
        <v>1033</v>
      </c>
      <c r="E160" s="51" t="s">
        <v>1222</v>
      </c>
      <c r="F160" s="126"/>
      <c r="G160" s="126"/>
      <c r="H160" s="51"/>
      <c r="I160" s="190" t="s">
        <v>623</v>
      </c>
      <c r="J160" s="182"/>
      <c r="K160" s="80" t="s">
        <v>1034</v>
      </c>
      <c r="L160" s="6">
        <f t="shared" si="37"/>
        <v>1</v>
      </c>
      <c r="M160" s="6" t="b">
        <f>1=SUM($EA160)</f>
        <v>1</v>
      </c>
      <c r="N160" s="6"/>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6"/>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f>$EA$2</f>
        <v>1</v>
      </c>
      <c r="EB160" s="7"/>
      <c r="EC160" s="7"/>
      <c r="ED160" s="7"/>
      <c r="EE160" s="7"/>
      <c r="EF160" s="7"/>
      <c r="EG160" s="7"/>
      <c r="EH160" s="7"/>
      <c r="EI160" s="7"/>
      <c r="EJ160" s="7"/>
      <c r="EK160" s="7"/>
      <c r="EL160" s="7"/>
      <c r="EM160" s="16"/>
    </row>
    <row r="161" spans="1:143" ht="87.45" x14ac:dyDescent="0.4">
      <c r="A161" s="186">
        <f>IF(M161,COUNTIF($M$4:M161,TRUE),"X")</f>
        <v>158</v>
      </c>
      <c r="B161" s="71" t="s">
        <v>1036</v>
      </c>
      <c r="C161" s="51" t="s">
        <v>1013</v>
      </c>
      <c r="D161" s="51" t="s">
        <v>1033</v>
      </c>
      <c r="E161" s="51" t="s">
        <v>1225</v>
      </c>
      <c r="F161" s="126"/>
      <c r="G161" s="126"/>
      <c r="H161" s="51"/>
      <c r="I161" s="190" t="s">
        <v>623</v>
      </c>
      <c r="J161" s="182"/>
      <c r="K161" s="80" t="s">
        <v>1034</v>
      </c>
      <c r="L161" s="6">
        <f t="shared" si="37"/>
        <v>1</v>
      </c>
      <c r="M161" s="6" t="b">
        <f>1=SUM($EA161)</f>
        <v>1</v>
      </c>
      <c r="N161" s="6"/>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6"/>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f>$EA$2</f>
        <v>1</v>
      </c>
      <c r="EB161" s="7"/>
      <c r="EC161" s="7"/>
      <c r="ED161" s="7"/>
      <c r="EE161" s="7"/>
      <c r="EF161" s="7"/>
      <c r="EG161" s="7"/>
      <c r="EH161" s="7"/>
      <c r="EI161" s="7"/>
      <c r="EJ161" s="7"/>
      <c r="EK161" s="7"/>
      <c r="EL161" s="7"/>
      <c r="EM161" s="16"/>
    </row>
    <row r="162" spans="1:143" ht="36.9" x14ac:dyDescent="0.4">
      <c r="A162" s="186">
        <f>IF(M162,COUNTIF($M$4:M162,TRUE),"X")</f>
        <v>159</v>
      </c>
      <c r="B162" s="71" t="s">
        <v>1037</v>
      </c>
      <c r="C162" s="51" t="s">
        <v>1013</v>
      </c>
      <c r="D162" s="51" t="s">
        <v>1033</v>
      </c>
      <c r="E162" s="51" t="s">
        <v>1038</v>
      </c>
      <c r="F162" s="126"/>
      <c r="G162" s="126"/>
      <c r="H162" s="51"/>
      <c r="I162" s="190" t="s">
        <v>623</v>
      </c>
      <c r="J162" s="182"/>
      <c r="K162" s="80" t="s">
        <v>1086</v>
      </c>
      <c r="L162" s="6">
        <f t="shared" si="37"/>
        <v>1</v>
      </c>
      <c r="M162" s="6" t="b">
        <f>2=SUM($N162,OR(Q162,S162,T162,V162))</f>
        <v>1</v>
      </c>
      <c r="N162" s="6">
        <f>$N$2</f>
        <v>1</v>
      </c>
      <c r="O162" s="7"/>
      <c r="P162" s="7"/>
      <c r="Q162" s="7">
        <f>$Q$2</f>
        <v>1</v>
      </c>
      <c r="R162" s="7"/>
      <c r="S162" s="7">
        <f>$S$2</f>
        <v>1</v>
      </c>
      <c r="T162" s="7">
        <f>$T$2</f>
        <v>1</v>
      </c>
      <c r="U162" s="7"/>
      <c r="V162" s="7">
        <f>$V$2</f>
        <v>1</v>
      </c>
      <c r="W162" s="7"/>
      <c r="X162" s="7"/>
      <c r="Y162" s="7"/>
      <c r="Z162" s="7"/>
      <c r="AA162" s="7"/>
      <c r="AB162" s="7"/>
      <c r="AC162" s="7"/>
      <c r="AD162" s="7"/>
      <c r="AE162" s="7"/>
      <c r="AF162" s="7"/>
      <c r="AG162" s="7"/>
      <c r="AH162" s="7"/>
      <c r="AI162" s="7"/>
      <c r="AJ162" s="7"/>
      <c r="AK162" s="7"/>
      <c r="AL162" s="7"/>
      <c r="AM162" s="6"/>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16"/>
    </row>
    <row r="163" spans="1:143" ht="102" x14ac:dyDescent="0.4">
      <c r="A163" s="186">
        <f>IF(M163,COUNTIF($M$4:M163,TRUE),"X")</f>
        <v>160</v>
      </c>
      <c r="B163" s="71" t="s">
        <v>1039</v>
      </c>
      <c r="C163" s="51" t="s">
        <v>1013</v>
      </c>
      <c r="D163" s="51" t="s">
        <v>1033</v>
      </c>
      <c r="E163" s="51" t="s">
        <v>1223</v>
      </c>
      <c r="F163" s="126"/>
      <c r="G163" s="126"/>
      <c r="H163" s="51"/>
      <c r="I163" s="190" t="s">
        <v>623</v>
      </c>
      <c r="J163" s="182"/>
      <c r="K163" s="80" t="s">
        <v>1086</v>
      </c>
      <c r="L163" s="6">
        <f t="shared" si="37"/>
        <v>1</v>
      </c>
      <c r="M163" s="6" t="b">
        <f>2=SUM($N163,OR(Q163,S163,T163,V163))</f>
        <v>1</v>
      </c>
      <c r="N163" s="6">
        <f>$N$2</f>
        <v>1</v>
      </c>
      <c r="O163" s="7"/>
      <c r="P163" s="7"/>
      <c r="Q163" s="7">
        <f>$Q$2</f>
        <v>1</v>
      </c>
      <c r="R163" s="7"/>
      <c r="S163" s="7">
        <f>$S$2</f>
        <v>1</v>
      </c>
      <c r="T163" s="7">
        <f>$T$2</f>
        <v>1</v>
      </c>
      <c r="U163" s="7"/>
      <c r="V163" s="7">
        <f>$V$2</f>
        <v>1</v>
      </c>
      <c r="W163" s="7"/>
      <c r="X163" s="7"/>
      <c r="Y163" s="7"/>
      <c r="Z163" s="7"/>
      <c r="AA163" s="7"/>
      <c r="AB163" s="7"/>
      <c r="AC163" s="7"/>
      <c r="AD163" s="7"/>
      <c r="AE163" s="7"/>
      <c r="AF163" s="7"/>
      <c r="AG163" s="7"/>
      <c r="AH163" s="7"/>
      <c r="AI163" s="7"/>
      <c r="AJ163" s="7"/>
      <c r="AK163" s="7"/>
      <c r="AL163" s="7"/>
      <c r="AM163" s="6"/>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16"/>
    </row>
    <row r="164" spans="1:143" ht="87.45" x14ac:dyDescent="0.4">
      <c r="A164" s="186">
        <f>IF(M164,COUNTIF($M$4:M164,TRUE),"X")</f>
        <v>161</v>
      </c>
      <c r="B164" s="71" t="s">
        <v>1040</v>
      </c>
      <c r="C164" s="51" t="s">
        <v>1013</v>
      </c>
      <c r="D164" s="51" t="s">
        <v>1033</v>
      </c>
      <c r="E164" s="51" t="s">
        <v>1224</v>
      </c>
      <c r="F164" s="126"/>
      <c r="G164" s="126"/>
      <c r="H164" s="51"/>
      <c r="I164" s="190" t="s">
        <v>623</v>
      </c>
      <c r="J164" s="182"/>
      <c r="K164" s="80" t="s">
        <v>1034</v>
      </c>
      <c r="L164" s="6">
        <f t="shared" si="37"/>
        <v>1</v>
      </c>
      <c r="M164" s="6" t="b">
        <f>1=SUM($EA164)</f>
        <v>1</v>
      </c>
      <c r="N164" s="6"/>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6"/>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f>$EA$2</f>
        <v>1</v>
      </c>
      <c r="EB164" s="7"/>
      <c r="EC164" s="7"/>
      <c r="ED164" s="7"/>
      <c r="EE164" s="7"/>
      <c r="EF164" s="7"/>
      <c r="EG164" s="7"/>
      <c r="EH164" s="7"/>
      <c r="EI164" s="7"/>
      <c r="EJ164" s="7"/>
      <c r="EK164" s="7"/>
      <c r="EL164" s="7"/>
      <c r="EM164" s="16"/>
    </row>
    <row r="165" spans="1:143" ht="291.45" x14ac:dyDescent="0.4">
      <c r="A165" s="241">
        <f>IF(M165,COUNTIF($M$4:M165,TRUE),"X")</f>
        <v>162</v>
      </c>
      <c r="B165" s="247" t="s">
        <v>1041</v>
      </c>
      <c r="C165" s="112" t="s">
        <v>1042</v>
      </c>
      <c r="D165" s="112" t="s">
        <v>1043</v>
      </c>
      <c r="E165" s="112" t="s">
        <v>1226</v>
      </c>
      <c r="F165" s="126"/>
      <c r="G165" s="126"/>
      <c r="H165" s="112"/>
      <c r="I165" s="248" t="s">
        <v>623</v>
      </c>
      <c r="J165" s="182"/>
      <c r="K165" s="249" t="s">
        <v>1044</v>
      </c>
      <c r="L165" s="200">
        <f t="shared" si="37"/>
        <v>1</v>
      </c>
      <c r="M165" s="200" t="b">
        <f>3=SUM(OR(AG165:AL165),DY165,AQ165)</f>
        <v>1</v>
      </c>
      <c r="N165" s="200"/>
      <c r="O165" s="238"/>
      <c r="P165" s="238"/>
      <c r="Q165" s="238"/>
      <c r="R165" s="238"/>
      <c r="S165" s="238"/>
      <c r="T165" s="238"/>
      <c r="U165" s="238"/>
      <c r="V165" s="238"/>
      <c r="W165" s="238"/>
      <c r="X165" s="238"/>
      <c r="Y165" s="238"/>
      <c r="Z165" s="238"/>
      <c r="AA165" s="238"/>
      <c r="AB165" s="238"/>
      <c r="AC165" s="238"/>
      <c r="AD165" s="238"/>
      <c r="AE165" s="238"/>
      <c r="AF165" s="238"/>
      <c r="AG165" s="238">
        <f>$AG$2</f>
        <v>1</v>
      </c>
      <c r="AH165" s="238">
        <f>$AH$2</f>
        <v>1</v>
      </c>
      <c r="AI165" s="238">
        <f>$AI$2</f>
        <v>1</v>
      </c>
      <c r="AJ165" s="238">
        <f>$AJ$2</f>
        <v>1</v>
      </c>
      <c r="AK165" s="238">
        <f>$AK$2</f>
        <v>1</v>
      </c>
      <c r="AL165" s="238">
        <f>$AL$2</f>
        <v>1</v>
      </c>
      <c r="AM165" s="200"/>
      <c r="AN165" s="238"/>
      <c r="AO165" s="238"/>
      <c r="AP165" s="238"/>
      <c r="AQ165" s="238">
        <f>$AQ$2</f>
        <v>1</v>
      </c>
      <c r="AR165" s="238"/>
      <c r="AS165" s="238"/>
      <c r="AT165" s="238"/>
      <c r="AU165" s="238"/>
      <c r="AV165" s="238"/>
      <c r="AW165" s="238"/>
      <c r="AX165" s="238"/>
      <c r="AY165" s="238"/>
      <c r="AZ165" s="238"/>
      <c r="BA165" s="238"/>
      <c r="BB165" s="238"/>
      <c r="BC165" s="238"/>
      <c r="BD165" s="238"/>
      <c r="BE165" s="238"/>
      <c r="BF165" s="238"/>
      <c r="BG165" s="238"/>
      <c r="BH165" s="238"/>
      <c r="BI165" s="238"/>
      <c r="BJ165" s="238"/>
      <c r="BK165" s="238"/>
      <c r="BL165" s="238"/>
      <c r="BM165" s="238"/>
      <c r="BN165" s="238"/>
      <c r="BO165" s="238"/>
      <c r="BP165" s="238"/>
      <c r="BQ165" s="238"/>
      <c r="BR165" s="238"/>
      <c r="BS165" s="238"/>
      <c r="BT165" s="238"/>
      <c r="BU165" s="238"/>
      <c r="BV165" s="238"/>
      <c r="BW165" s="238"/>
      <c r="BX165" s="238"/>
      <c r="BY165" s="238"/>
      <c r="BZ165" s="238"/>
      <c r="CA165" s="238"/>
      <c r="CB165" s="238"/>
      <c r="CC165" s="238"/>
      <c r="CD165" s="238"/>
      <c r="CE165" s="238"/>
      <c r="CF165" s="238"/>
      <c r="CG165" s="238"/>
      <c r="CH165" s="238"/>
      <c r="CI165" s="238"/>
      <c r="CJ165" s="238"/>
      <c r="CK165" s="238"/>
      <c r="CL165" s="238"/>
      <c r="CM165" s="238"/>
      <c r="CN165" s="238"/>
      <c r="CO165" s="238"/>
      <c r="CP165" s="238"/>
      <c r="CQ165" s="238"/>
      <c r="CR165" s="238"/>
      <c r="CS165" s="238"/>
      <c r="CT165" s="238"/>
      <c r="CU165" s="238"/>
      <c r="CV165" s="238"/>
      <c r="CW165" s="238"/>
      <c r="CX165" s="238"/>
      <c r="CY165" s="238"/>
      <c r="CZ165" s="238"/>
      <c r="DA165" s="238"/>
      <c r="DB165" s="238"/>
      <c r="DC165" s="238"/>
      <c r="DD165" s="238"/>
      <c r="DE165" s="238"/>
      <c r="DF165" s="238"/>
      <c r="DG165" s="238"/>
      <c r="DH165" s="238"/>
      <c r="DI165" s="238"/>
      <c r="DJ165" s="238"/>
      <c r="DK165" s="238"/>
      <c r="DL165" s="238"/>
      <c r="DM165" s="238"/>
      <c r="DN165" s="238"/>
      <c r="DO165" s="238"/>
      <c r="DP165" s="238"/>
      <c r="DQ165" s="238"/>
      <c r="DR165" s="238"/>
      <c r="DS165" s="238"/>
      <c r="DT165" s="238"/>
      <c r="DU165" s="238"/>
      <c r="DV165" s="238"/>
      <c r="DW165" s="238"/>
      <c r="DX165" s="238"/>
      <c r="DY165" s="238">
        <f>$DY$2</f>
        <v>1</v>
      </c>
      <c r="DZ165" s="238"/>
      <c r="EA165" s="238"/>
      <c r="EB165" s="238"/>
      <c r="EC165" s="238"/>
      <c r="ED165" s="238"/>
      <c r="EE165" s="238"/>
      <c r="EF165" s="238"/>
      <c r="EG165" s="238"/>
      <c r="EH165" s="238"/>
      <c r="EI165" s="238"/>
      <c r="EJ165" s="238"/>
      <c r="EK165" s="238"/>
      <c r="EL165" s="238"/>
      <c r="EM165" s="16"/>
    </row>
    <row r="166" spans="1:143" s="255" customFormat="1" ht="72.900000000000006" x14ac:dyDescent="0.4">
      <c r="A166" s="186">
        <f>IF(M166,COUNTIF($M$4:M166,TRUE),"X")</f>
        <v>163</v>
      </c>
      <c r="B166" s="71" t="s">
        <v>1045</v>
      </c>
      <c r="C166" s="51" t="s">
        <v>1042</v>
      </c>
      <c r="D166" s="51" t="s">
        <v>1043</v>
      </c>
      <c r="E166" s="51" t="s">
        <v>1046</v>
      </c>
      <c r="F166" s="126"/>
      <c r="G166" s="126"/>
      <c r="H166" s="51"/>
      <c r="I166" s="254" t="s">
        <v>623</v>
      </c>
      <c r="K166" s="80" t="s">
        <v>1047</v>
      </c>
      <c r="L166" s="6">
        <f t="shared" ref="L166" si="38">IF(M166=TRUE,1,0)</f>
        <v>1</v>
      </c>
      <c r="M166" s="6" t="b">
        <f>3=SUM(OR(AG166:AH166),DY166,AQ166)</f>
        <v>1</v>
      </c>
      <c r="N166" s="6"/>
      <c r="O166" s="7"/>
      <c r="P166" s="7"/>
      <c r="Q166" s="7"/>
      <c r="R166" s="7"/>
      <c r="S166" s="7"/>
      <c r="T166" s="7"/>
      <c r="U166" s="7"/>
      <c r="V166" s="7"/>
      <c r="W166" s="7"/>
      <c r="X166" s="7"/>
      <c r="Y166" s="7"/>
      <c r="Z166" s="7"/>
      <c r="AA166" s="7"/>
      <c r="AB166" s="7"/>
      <c r="AC166" s="7"/>
      <c r="AD166" s="7"/>
      <c r="AE166" s="7"/>
      <c r="AF166" s="7"/>
      <c r="AG166" s="7">
        <f>$AG$2</f>
        <v>1</v>
      </c>
      <c r="AH166" s="7">
        <f>$AH$2</f>
        <v>1</v>
      </c>
      <c r="AI166" s="7"/>
      <c r="AJ166" s="7"/>
      <c r="AK166" s="7"/>
      <c r="AL166" s="7"/>
      <c r="AM166" s="6"/>
      <c r="AN166" s="7"/>
      <c r="AO166" s="7"/>
      <c r="AP166" s="7"/>
      <c r="AQ166" s="7">
        <f>$AQ$2</f>
        <v>1</v>
      </c>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f>$DY$2</f>
        <v>1</v>
      </c>
      <c r="DZ166" s="7"/>
      <c r="EA166" s="7"/>
      <c r="EB166" s="7"/>
      <c r="EC166" s="7"/>
      <c r="ED166" s="7"/>
      <c r="EE166" s="7"/>
      <c r="EF166" s="7"/>
      <c r="EG166" s="7"/>
      <c r="EH166" s="7"/>
      <c r="EI166" s="7"/>
      <c r="EJ166" s="7"/>
      <c r="EK166" s="7"/>
      <c r="EL166" s="7"/>
    </row>
    <row r="167" spans="1:143" ht="219" thickBot="1" x14ac:dyDescent="0.45">
      <c r="A167" s="240">
        <f>IF(M167,COUNTIF($M$4:M167,TRUE),"X")</f>
        <v>164</v>
      </c>
      <c r="B167" s="250" t="s">
        <v>1228</v>
      </c>
      <c r="C167" s="120" t="s">
        <v>1042</v>
      </c>
      <c r="D167" s="120" t="s">
        <v>1227</v>
      </c>
      <c r="E167" s="120" t="s">
        <v>1229</v>
      </c>
      <c r="F167" s="251"/>
      <c r="G167" s="251"/>
      <c r="H167" s="120"/>
      <c r="I167" s="252" t="s">
        <v>623</v>
      </c>
      <c r="K167" s="253" t="s">
        <v>1250</v>
      </c>
      <c r="L167" s="20">
        <f t="shared" si="37"/>
        <v>1</v>
      </c>
      <c r="M167" s="20" t="b">
        <f>2=SUM(OR(AN167:AP167),OR(2=SUM(OR(AG167:AL167),OR(CO167,DK167,2=SUM(AA167,OR(DV167:DW167)))),2=SUM(OR(AG167:AH167),OR(DX167,2=SUM(CF167,CE167)))))</f>
        <v>1</v>
      </c>
      <c r="N167" s="20"/>
      <c r="O167" s="239"/>
      <c r="P167" s="239"/>
      <c r="Q167" s="239"/>
      <c r="R167" s="239"/>
      <c r="S167" s="239"/>
      <c r="T167" s="239"/>
      <c r="U167" s="239"/>
      <c r="V167" s="239"/>
      <c r="W167" s="239"/>
      <c r="X167" s="239"/>
      <c r="Y167" s="239"/>
      <c r="Z167" s="239"/>
      <c r="AA167" s="239">
        <f>$AA$2</f>
        <v>1</v>
      </c>
      <c r="AB167" s="239"/>
      <c r="AC167" s="239"/>
      <c r="AD167" s="239"/>
      <c r="AE167" s="239"/>
      <c r="AF167" s="239"/>
      <c r="AG167" s="239">
        <f>$AG$2</f>
        <v>1</v>
      </c>
      <c r="AH167" s="239">
        <f>$AH$2</f>
        <v>1</v>
      </c>
      <c r="AI167" s="239">
        <f>$AI$2</f>
        <v>1</v>
      </c>
      <c r="AJ167" s="239">
        <f>$AJ$2</f>
        <v>1</v>
      </c>
      <c r="AK167" s="239">
        <f>$AK$2</f>
        <v>1</v>
      </c>
      <c r="AL167" s="239">
        <f>$AL$2</f>
        <v>1</v>
      </c>
      <c r="AM167" s="20"/>
      <c r="AN167" s="239">
        <f>$AN$2</f>
        <v>1</v>
      </c>
      <c r="AO167" s="7">
        <f>$AO$2</f>
        <v>1</v>
      </c>
      <c r="AP167" s="7">
        <f>$AP$2</f>
        <v>1</v>
      </c>
      <c r="AQ167" s="239"/>
      <c r="AR167" s="239"/>
      <c r="AS167" s="239"/>
      <c r="AT167" s="239"/>
      <c r="AU167" s="239"/>
      <c r="AV167" s="239"/>
      <c r="AW167" s="239"/>
      <c r="AX167" s="239"/>
      <c r="AY167" s="239"/>
      <c r="AZ167" s="239"/>
      <c r="BA167" s="239"/>
      <c r="BB167" s="239"/>
      <c r="BC167" s="239"/>
      <c r="BD167" s="239"/>
      <c r="BE167" s="239"/>
      <c r="BF167" s="239"/>
      <c r="BG167" s="239"/>
      <c r="BH167" s="239"/>
      <c r="BI167" s="239"/>
      <c r="BJ167" s="239"/>
      <c r="BK167" s="239"/>
      <c r="BL167" s="239"/>
      <c r="BM167" s="239"/>
      <c r="BN167" s="239"/>
      <c r="BO167" s="239"/>
      <c r="BP167" s="239"/>
      <c r="BQ167" s="239"/>
      <c r="BR167" s="239"/>
      <c r="BS167" s="239"/>
      <c r="BT167" s="239"/>
      <c r="BU167" s="239"/>
      <c r="BV167" s="239"/>
      <c r="BW167" s="239"/>
      <c r="BX167" s="239"/>
      <c r="BY167" s="239"/>
      <c r="BZ167" s="239"/>
      <c r="CA167" s="239"/>
      <c r="CB167" s="239"/>
      <c r="CC167" s="239"/>
      <c r="CD167" s="239"/>
      <c r="CE167" s="20">
        <f>$CE$2</f>
        <v>1</v>
      </c>
      <c r="CF167" s="20">
        <f>$CF$2</f>
        <v>1</v>
      </c>
      <c r="CG167" s="239"/>
      <c r="CH167" s="239"/>
      <c r="CI167" s="239"/>
      <c r="CJ167" s="239"/>
      <c r="CK167" s="239"/>
      <c r="CL167" s="239"/>
      <c r="CM167" s="239"/>
      <c r="CN167" s="239"/>
      <c r="CO167" s="239">
        <f>$CO$2</f>
        <v>1</v>
      </c>
      <c r="CP167" s="239"/>
      <c r="CQ167" s="239"/>
      <c r="CR167" s="239"/>
      <c r="CS167" s="239"/>
      <c r="CT167" s="239"/>
      <c r="CU167" s="239"/>
      <c r="CV167" s="239"/>
      <c r="CW167" s="239"/>
      <c r="CX167" s="239"/>
      <c r="CY167" s="239"/>
      <c r="CZ167" s="239"/>
      <c r="DA167" s="239"/>
      <c r="DB167" s="239"/>
      <c r="DC167" s="239"/>
      <c r="DD167" s="239"/>
      <c r="DE167" s="239"/>
      <c r="DF167" s="239"/>
      <c r="DG167" s="239"/>
      <c r="DH167" s="239"/>
      <c r="DI167" s="239"/>
      <c r="DJ167" s="239"/>
      <c r="DK167" s="239">
        <f>$DK$2</f>
        <v>1</v>
      </c>
      <c r="DL167" s="239"/>
      <c r="DM167" s="239"/>
      <c r="DN167" s="239"/>
      <c r="DO167" s="239"/>
      <c r="DP167" s="239"/>
      <c r="DQ167" s="239"/>
      <c r="DR167" s="239"/>
      <c r="DS167" s="239"/>
      <c r="DT167" s="239"/>
      <c r="DU167" s="239"/>
      <c r="DV167" s="20">
        <f>$DV$2</f>
        <v>1</v>
      </c>
      <c r="DW167" s="20">
        <f>$DW$2</f>
        <v>1</v>
      </c>
      <c r="DX167" s="239">
        <f>$DX$2</f>
        <v>1</v>
      </c>
      <c r="DY167" s="239"/>
      <c r="DZ167" s="239"/>
      <c r="EA167" s="239"/>
      <c r="EB167" s="239"/>
      <c r="EC167" s="239"/>
      <c r="ED167" s="239"/>
      <c r="EE167" s="239"/>
      <c r="EF167" s="239"/>
      <c r="EG167" s="239"/>
      <c r="EH167" s="239"/>
      <c r="EI167" s="239"/>
      <c r="EJ167" s="239"/>
      <c r="EK167" s="239"/>
      <c r="EL167" s="239"/>
    </row>
  </sheetData>
  <sheetProtection algorithmName="SHA-512" hashValue="OhwKHukcdN388tDZE68kNgsrQX1xfRpY14LZAmiaxNoZZFl+dPXiUaRpYoeiWUrUwPyM1k8W0AI7+VAPIRRuLQ==" saltValue="WU/3lzt7QLP/ZxUsgIq6Mg==" spinCount="100000" sheet="1" formatCells="0" formatRows="0" selectLockedCells="1" autoFilter="0"/>
  <protectedRanges>
    <protectedRange sqref="F4:J165 F166:I167" name="Answers"/>
  </protectedRanges>
  <autoFilter ref="A3:I167" xr:uid="{00000000-0001-0000-0400-000000000000}"/>
  <mergeCells count="3">
    <mergeCell ref="L3:M3"/>
    <mergeCell ref="A2:I2"/>
    <mergeCell ref="K2:M2"/>
  </mergeCells>
  <phoneticPr fontId="23" type="noConversion"/>
  <conditionalFormatting sqref="A79:E79 A66:C68 E66:E68 A4:I5 A82:E91 A96:E107 A145:E165 A6:E65 I6:I165 A72:E75 A111:E142 A143:D144 A166:D167 F167:I167 H166:I166 H72:H75 H111:H165 H96:H107 H82:H91 H6:H68 H79 F6:G166">
    <cfRule type="expression" dxfId="166" priority="13">
      <formula>$A4="x"</formula>
    </cfRule>
  </conditionalFormatting>
  <conditionalFormatting sqref="E143:E144">
    <cfRule type="expression" dxfId="165" priority="12">
      <formula>$A143="x"</formula>
    </cfRule>
  </conditionalFormatting>
  <conditionalFormatting sqref="E69:E71 A69:C71 H69:H71">
    <cfRule type="expression" dxfId="164" priority="11">
      <formula>$A69="x"</formula>
    </cfRule>
  </conditionalFormatting>
  <conditionalFormatting sqref="A76:E78 H76:H78">
    <cfRule type="expression" dxfId="163" priority="10">
      <formula>$A76="x"</formula>
    </cfRule>
  </conditionalFormatting>
  <conditionalFormatting sqref="A80:E81 H80:H81">
    <cfRule type="expression" dxfId="162" priority="9">
      <formula>$A80="x"</formula>
    </cfRule>
  </conditionalFormatting>
  <conditionalFormatting sqref="C92:D93">
    <cfRule type="expression" dxfId="161" priority="7">
      <formula>$A92="x"</formula>
    </cfRule>
  </conditionalFormatting>
  <conditionalFormatting sqref="E92:E93 A92:B93 H92:H93">
    <cfRule type="expression" dxfId="160" priority="8">
      <formula>$A92="x"</formula>
    </cfRule>
  </conditionalFormatting>
  <conditionalFormatting sqref="C94:C95">
    <cfRule type="expression" dxfId="159" priority="5">
      <formula>$A94="x"</formula>
    </cfRule>
  </conditionalFormatting>
  <conditionalFormatting sqref="D94:E95 A94:B95 H94:H95">
    <cfRule type="expression" dxfId="158" priority="6">
      <formula>$A94="x"</formula>
    </cfRule>
  </conditionalFormatting>
  <conditionalFormatting sqref="A108:E110 H108:H110">
    <cfRule type="expression" dxfId="157" priority="4">
      <formula>$A108="x"</formula>
    </cfRule>
  </conditionalFormatting>
  <conditionalFormatting sqref="D66">
    <cfRule type="expression" dxfId="156" priority="3">
      <formula>$A66="x"</formula>
    </cfRule>
  </conditionalFormatting>
  <conditionalFormatting sqref="D67:D71">
    <cfRule type="expression" dxfId="155" priority="2">
      <formula>$A67="x"</formula>
    </cfRule>
  </conditionalFormatting>
  <conditionalFormatting sqref="E166:E167">
    <cfRule type="expression" dxfId="154" priority="1">
      <formula>$A166="x"</formula>
    </cfRule>
  </conditionalFormatting>
  <dataValidations count="1">
    <dataValidation type="list" allowBlank="1" showInputMessage="1" showErrorMessage="1" sqref="I4:I167" xr:uid="{00000000-0002-0000-0400-000000000000}">
      <formula1>$EN$4:$EN$7</formula1>
    </dataValidation>
  </dataValidations>
  <printOptions horizontalCentered="1" verticalCentered="1"/>
  <pageMargins left="0.70866141732283472" right="0.70866141732283472" top="1.299212598425197" bottom="0.98425196850393704" header="0.31496062992125984" footer="0.31496062992125984"/>
  <pageSetup paperSize="9" scale="10" orientation="landscape" r:id="rId1"/>
  <headerFooter>
    <oddHeader xml:space="preserve">&amp;L&amp;G&amp;R&amp;K002060Draft Functions List
ERTMS Trackside Approval Learning Case
</oddHeader>
    <oddFooter>&amp;L&amp;K002060120 Rue Marc Lefrancq  |  BP 20392  |  FR-59307 Valenciennes Cedex
Tel. +33 (0)327 09 65 00  |  era.europa.eu
&amp;RPage &amp;P of &amp;N</oddFooter>
  </headerFooter>
  <ignoredErrors>
    <ignoredError sqref="M21 M24"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8280-1A76-40FE-90BC-16D0D1FF823C}">
  <sheetPr>
    <tabColor rgb="FFFFFF66"/>
  </sheetPr>
  <dimension ref="A1:CE195"/>
  <sheetViews>
    <sheetView showGridLines="0" zoomScaleNormal="100" workbookViewId="0">
      <pane ySplit="2" topLeftCell="A3" activePane="bottomLeft" state="frozen"/>
      <selection activeCell="H10" sqref="H10:H12"/>
      <selection pane="bottomLeft" activeCell="E4" sqref="E4"/>
    </sheetView>
  </sheetViews>
  <sheetFormatPr defaultColWidth="8.69140625" defaultRowHeight="14.6" x14ac:dyDescent="0.4"/>
  <cols>
    <col min="1" max="1" width="5.4609375" customWidth="1"/>
    <col min="2" max="2" width="22.3046875" customWidth="1"/>
    <col min="3" max="3" width="37.53515625" customWidth="1"/>
    <col min="4" max="4" width="50.69140625" bestFit="1" customWidth="1"/>
    <col min="5" max="5" width="10.4609375" customWidth="1"/>
    <col min="6" max="6" width="72.765625" customWidth="1"/>
    <col min="7" max="7" width="66.53515625" customWidth="1"/>
    <col min="8" max="8" width="11.4609375" customWidth="1"/>
    <col min="9" max="9" width="114.53515625" style="14" hidden="1" customWidth="1"/>
    <col min="10" max="11" width="8.69140625" style="146" hidden="1" customWidth="1"/>
    <col min="12" max="12" width="9.4609375" hidden="1" customWidth="1"/>
    <col min="13" max="13" width="12" hidden="1" customWidth="1"/>
    <col min="14" max="14" width="10.3046875" hidden="1" customWidth="1"/>
    <col min="15" max="15" width="19.69140625" hidden="1" customWidth="1"/>
    <col min="16" max="16" width="23.53515625" hidden="1" customWidth="1"/>
    <col min="17" max="18" width="28.07421875" hidden="1" customWidth="1"/>
    <col min="19" max="20" width="32.53515625" hidden="1" customWidth="1"/>
    <col min="21" max="21" width="42.07421875" hidden="1" customWidth="1"/>
    <col min="22" max="22" width="19.69140625" hidden="1" customWidth="1"/>
    <col min="23" max="23" width="23.53515625" hidden="1" customWidth="1"/>
    <col min="24" max="25" width="28.07421875" hidden="1" customWidth="1"/>
    <col min="26" max="27" width="32.53515625" hidden="1" customWidth="1"/>
    <col min="28" max="28" width="42.07421875" hidden="1" customWidth="1"/>
    <col min="29" max="31" width="6" hidden="1" customWidth="1"/>
    <col min="32" max="32" width="10.53515625" hidden="1" customWidth="1"/>
    <col min="33" max="33" width="5.3046875" hidden="1" customWidth="1"/>
    <col min="34" max="34" width="7.69140625" hidden="1" customWidth="1"/>
    <col min="35" max="35" width="5.3046875" hidden="1" customWidth="1"/>
    <col min="36" max="36" width="7.69140625" hidden="1" customWidth="1"/>
    <col min="37" max="41" width="5.3046875" hidden="1" customWidth="1"/>
    <col min="42" max="43" width="6.69140625" hidden="1" customWidth="1"/>
    <col min="44" max="44" width="20.69140625" hidden="1" customWidth="1"/>
    <col min="45" max="45" width="9.3046875" hidden="1" customWidth="1"/>
    <col min="46" max="49" width="7.3046875" hidden="1" customWidth="1"/>
    <col min="50" max="51" width="7.53515625" hidden="1" customWidth="1"/>
    <col min="52" max="55" width="7.4609375" hidden="1" customWidth="1"/>
    <col min="56" max="57" width="9.84375" hidden="1" customWidth="1"/>
    <col min="58" max="58" width="8.53515625" hidden="1" customWidth="1"/>
    <col min="59" max="59" width="16.69140625" hidden="1" customWidth="1"/>
    <col min="60" max="60" width="14.4609375" hidden="1" customWidth="1"/>
    <col min="61" max="61" width="21.53515625" hidden="1" customWidth="1"/>
    <col min="62" max="62" width="11.53515625" hidden="1" customWidth="1"/>
    <col min="63" max="63" width="11.4609375" hidden="1" customWidth="1"/>
    <col min="64" max="64" width="14.3046875" hidden="1" customWidth="1"/>
    <col min="65" max="65" width="16" hidden="1" customWidth="1"/>
    <col min="66" max="66" width="14.4609375" hidden="1" customWidth="1"/>
    <col min="67" max="67" width="16.07421875" hidden="1" customWidth="1"/>
    <col min="68" max="68" width="13.84375" hidden="1" customWidth="1"/>
    <col min="69" max="69" width="15.69140625" hidden="1" customWidth="1"/>
    <col min="70" max="70" width="18.69140625" hidden="1" customWidth="1"/>
    <col min="71" max="71" width="11.4609375" hidden="1" customWidth="1"/>
    <col min="72" max="72" width="13" hidden="1" customWidth="1"/>
    <col min="73" max="73" width="25.69140625" hidden="1" customWidth="1"/>
    <col min="74" max="74" width="14.4609375" hidden="1" customWidth="1"/>
    <col min="75" max="75" width="30.69140625" hidden="1" customWidth="1"/>
    <col min="76" max="76" width="17.4609375" hidden="1" customWidth="1"/>
    <col min="77" max="77" width="51.84375" hidden="1" customWidth="1"/>
    <col min="78" max="78" width="54.4609375" hidden="1" customWidth="1"/>
    <col min="79" max="80" width="11.4609375" hidden="1" customWidth="1"/>
    <col min="81" max="81" width="9.4609375" hidden="1" customWidth="1"/>
    <col min="82" max="82" width="11.3046875" hidden="1" customWidth="1"/>
    <col min="83" max="83" width="8.69140625" hidden="1" customWidth="1"/>
    <col min="84" max="84" width="8.69140625" customWidth="1"/>
  </cols>
  <sheetData>
    <row r="1" spans="1:83" s="14" customFormat="1" ht="27.45" customHeight="1" thickBot="1" x14ac:dyDescent="0.45">
      <c r="A1" s="337" t="s">
        <v>1048</v>
      </c>
      <c r="B1" s="338"/>
      <c r="C1" s="338"/>
      <c r="D1" s="338"/>
      <c r="E1" s="338"/>
      <c r="F1" s="338"/>
      <c r="G1" s="339"/>
      <c r="H1" s="169"/>
      <c r="I1" s="331" t="s">
        <v>229</v>
      </c>
      <c r="J1" s="332"/>
      <c r="K1" s="332"/>
      <c r="L1" s="72">
        <v>0</v>
      </c>
      <c r="M1" s="219">
        <f>(IF(OR('Basic Functions Data List'!$E$4="",'Basic Functions Data List'!$E$4="Yes"),1,0))*('Basic Functions Data List'!$J$4)</f>
        <v>1</v>
      </c>
      <c r="N1" s="219">
        <f>(IF(OR('Basic Functions Data List'!$E$5="",'Basic Functions Data List'!$E$5="Yes"),1,0))*('Basic Functions Data List'!$J$5)</f>
        <v>1</v>
      </c>
      <c r="O1" s="72">
        <f>(IF(OR('Basic Functions Data List'!$E7="",'Basic Functions Data List'!$E7="Only Voice"),1,0))*('Basic Functions Data List'!$J7)</f>
        <v>1</v>
      </c>
      <c r="P1" s="72">
        <f>(IF(OR('Basic Functions Data List'!$E7="",'Basic Functions Data List'!$E7="Only ETCS Data"),1,0))*('Basic Functions Data List'!$J7)</f>
        <v>1</v>
      </c>
      <c r="Q1" s="72">
        <f>(IF(OR('Basic Functions Data List'!$E7="",'Basic Functions Data List'!$E7="Voice and ETCS Data"),1,0))*('Basic Functions Data List'!$J7)</f>
        <v>1</v>
      </c>
      <c r="R1" s="72">
        <f>(IF(OR('Basic Functions Data List'!$E7="",'Basic Functions Data List'!$E7="Only ERTMS/ATO Data"),1,0))*('Basic Functions Data List'!$J7)</f>
        <v>1</v>
      </c>
      <c r="S1" s="72">
        <f>(IF(OR('Basic Functions Data List'!$E7="",'Basic Functions Data List'!$E7="Voice and ERTMS/ATO Data"),1,0))*('Basic Functions Data List'!$J7)</f>
        <v>1</v>
      </c>
      <c r="T1" s="72">
        <f>(IF(OR('Basic Functions Data List'!$E7="",'Basic Functions Data List'!$E7="ETCS Data and ERTMS/ATO Data"),1,0))*('Basic Functions Data List'!$J7)</f>
        <v>1</v>
      </c>
      <c r="U1" s="72">
        <f>(IF(OR('Basic Functions Data List'!$E7="",'Basic Functions Data List'!$E7="Voice, ETCS Data and ERTMS/ATO Data"),1,0))*('Basic Functions Data List'!$J7)</f>
        <v>1</v>
      </c>
      <c r="V1" s="72">
        <f>(IF(OR('Basic Functions Data List'!$E8="",'Basic Functions Data List'!$E8="Only Voice"),1,0))*('Basic Functions Data List'!$J8)</f>
        <v>1</v>
      </c>
      <c r="W1" s="72">
        <f>(IF(OR('Basic Functions Data List'!$E8="",'Basic Functions Data List'!$E8="Only ETCS Data"),1,0))*('Basic Functions Data List'!$J8)</f>
        <v>1</v>
      </c>
      <c r="X1" s="72">
        <f>(IF(OR('Basic Functions Data List'!$E8="",'Basic Functions Data List'!$E8="Voice and ETCS Data"),1,0))*('Basic Functions Data List'!$J8)</f>
        <v>1</v>
      </c>
      <c r="Y1" s="72">
        <f>(IF(OR('Basic Functions Data List'!$E8="",'Basic Functions Data List'!$E8="Only ERTMS/ATO Data"),1,0))*('Basic Functions Data List'!$J8)</f>
        <v>1</v>
      </c>
      <c r="Z1" s="72">
        <f>(IF(OR('Basic Functions Data List'!$E8="",'Basic Functions Data List'!$E8="Voice and ERTMS/ATO Data"),1,0))*('Basic Functions Data List'!$J8)</f>
        <v>1</v>
      </c>
      <c r="AA1" s="72">
        <f>(IF(OR('Basic Functions Data List'!$E8="",'Basic Functions Data List'!$E8="ETCS Data and ERTMS/ATO Data"),1,0))*('Basic Functions Data List'!$J8)</f>
        <v>1</v>
      </c>
      <c r="AB1" s="72">
        <f>(IF(OR('Basic Functions Data List'!$E8="",'Basic Functions Data List'!$E8="Voice, ETCS Data and ERTMS/ATO Data"),1,0))*('Basic Functions Data List'!$J8)</f>
        <v>1</v>
      </c>
      <c r="AC1" s="72">
        <f>(IF(OR('Basic Functions Data List'!$E11="",'Basic Functions Data List'!$E11=AC$2),1,0))*('Basic Functions Data List'!$J11)</f>
        <v>1</v>
      </c>
      <c r="AD1" s="72">
        <f>(IF(OR('Basic Functions Data List'!$E11="",'Basic Functions Data List'!$E11=AD$2),1,0))*('Basic Functions Data List'!$J11)</f>
        <v>1</v>
      </c>
      <c r="AE1" s="72">
        <f>(IF(OR('Basic Functions Data List'!$E11="",'Basic Functions Data List'!$E11=AE$2),1,0))*('Basic Functions Data List'!$J11)</f>
        <v>1</v>
      </c>
      <c r="AF1" s="72">
        <f>(IF(OR('Basic Functions Data List'!$E11="",'Basic Functions Data List'!$E11=AF$2),1,0))*('Basic Functions Data List'!$J11)</f>
        <v>1</v>
      </c>
      <c r="AG1" s="72">
        <f>(IF(OR('Basic Functions Data List'!$E13="",'Basic Functions Data List'!$E13=AG$2),1,0))*('Basic Functions Data List'!$J13)</f>
        <v>1</v>
      </c>
      <c r="AH1" s="72">
        <f>(IF(OR('Basic Functions Data List'!$E13="",NOT('Basic Functions Data List'!$E13="1.0")),1,0))*('Basic Functions Data List'!$J13)</f>
        <v>1</v>
      </c>
      <c r="AI1" s="72">
        <f>(IF(OR('Basic Functions Data List'!$E13="",'Basic Functions Data List'!$E13=AI$2),1,0))*('Basic Functions Data List'!$J13)</f>
        <v>1</v>
      </c>
      <c r="AJ1" s="72">
        <f>(IF(OR('Basic Functions Data List'!$E13="",NOT('Basic Functions Data List'!$E13="1.1")),1,0))*('Basic Functions Data List'!$J13)</f>
        <v>1</v>
      </c>
      <c r="AK1" s="72">
        <f>(IF(OR('Basic Functions Data List'!$E13="",'Basic Functions Data List'!$E13=AK$2),1,0))*('Basic Functions Data List'!$J13)</f>
        <v>1</v>
      </c>
      <c r="AL1" s="72">
        <f>(IF(OR('Basic Functions Data List'!$E13="",'Basic Functions Data List'!$E13=AL$2),1,0))*('Basic Functions Data List'!$J13)</f>
        <v>1</v>
      </c>
      <c r="AM1" s="72">
        <f>(IF(OR('Basic Functions Data List'!$E13="",'Basic Functions Data List'!$E13=AM$2),1,0))*('Basic Functions Data List'!$J13)</f>
        <v>1</v>
      </c>
      <c r="AN1" s="72">
        <f>(IF(OR('Basic Functions Data List'!$E13="",'Basic Functions Data List'!$E13=AN$2),1,0))*('Basic Functions Data List'!$J13)</f>
        <v>1</v>
      </c>
      <c r="AO1" s="72">
        <f>(IF(OR('Basic Functions Data List'!$E13="",'Basic Functions Data List'!$E13=AO$2),1,0))*('Basic Functions Data List'!$J13)</f>
        <v>1</v>
      </c>
      <c r="AP1" s="72">
        <f>(IF(OR('Basic Functions Data List'!$E15="",'Basic Functions Data List'!$E15=AP$2),1,0))*('Basic Functions Data List'!$J15)</f>
        <v>1</v>
      </c>
      <c r="AQ1" s="72">
        <f>(IF(OR('Basic Functions Data List'!$E15="",'Basic Functions Data List'!$E15=AQ$2),1,0))*('Basic Functions Data List'!$J15)</f>
        <v>1</v>
      </c>
      <c r="AR1" s="72">
        <f>(IF('Basic Functions Data List'!$E16&lt;&gt;"No additional level",1,0))*('Basic Functions Data List'!$J16)</f>
        <v>1</v>
      </c>
      <c r="AS1" s="72">
        <f>(IF(OR('Basic Functions Data List'!$E16="",'Basic Functions Data List'!$E16=AS$2),1,0))*('Basic Functions Data List'!$J16)</f>
        <v>1</v>
      </c>
      <c r="AT1" s="72">
        <f>(IF(OR('Basic Functions Data List'!$E16="",'Basic Functions Data List'!$E16=AT$2),1,0))*('Basic Functions Data List'!$J16)</f>
        <v>1</v>
      </c>
      <c r="AU1" s="72">
        <f>(IF(OR('Basic Functions Data List'!$E16="",'Basic Functions Data List'!$E16=AU$2),1,0))*('Basic Functions Data List'!$J16)</f>
        <v>1</v>
      </c>
      <c r="AV1" s="72">
        <f>(IF(OR('Basic Functions Data List'!$E16="",'Basic Functions Data List'!$E16=AV$2),1,0))*('Basic Functions Data List'!$J16)</f>
        <v>1</v>
      </c>
      <c r="AW1" s="72">
        <f>(IF(OR('Basic Functions Data List'!$E16="",'Basic Functions Data List'!$E16=AW$2),1,0))*('Basic Functions Data List'!$J16)</f>
        <v>1</v>
      </c>
      <c r="AX1" s="72">
        <f>(IF(OR('Basic Functions Data List'!$E16="",'Basic Functions Data List'!$E16=AX$2),1,0))*('Basic Functions Data List'!$J16)</f>
        <v>1</v>
      </c>
      <c r="AY1" s="72">
        <f>(IF(OR('Basic Functions Data List'!$E17="",'Basic Functions Data List'!$E17=AY$2),1,0))*('Basic Functions Data List'!$J17)</f>
        <v>1</v>
      </c>
      <c r="AZ1" s="72">
        <f>(IF(OR('Basic Functions Data List'!$E20="",'Basic Functions Data List'!$E20="yes"),1,0))*('Basic Functions Data List'!$J20)</f>
        <v>1</v>
      </c>
      <c r="BA1" s="72">
        <f>(IF(OR('Basic Functions Data List'!$E21="",'Basic Functions Data List'!$E21="yes"),1,0))*('Basic Functions Data List'!$J21)</f>
        <v>1</v>
      </c>
      <c r="BB1" s="72">
        <f>(IF(OR('Basic Functions Data List'!$E23="",'Basic Functions Data List'!$E23="yes"),1,0))*('Basic Functions Data List'!$J23)</f>
        <v>1</v>
      </c>
      <c r="BC1" s="72">
        <f>(IF(OR('Basic Functions Data List'!$E24="",'Basic Functions Data List'!$E24="yes"),1,0))*('Basic Functions Data List'!$J24)</f>
        <v>1</v>
      </c>
      <c r="BD1" s="72">
        <f>(IF(OR('Basic Functions Data List'!$E27="",'Basic Functions Data List'!$E27="yes"),1,0))*('Basic Functions Data List'!$J27)</f>
        <v>1</v>
      </c>
      <c r="BE1" s="72">
        <f>(IF(OR('Basic Functions Data List'!$E28="",'Basic Functions Data List'!$E28="yes"),1,0))*('Basic Functions Data List'!$J28)</f>
        <v>1</v>
      </c>
      <c r="BF1" s="72">
        <f>(IF(OR('Basic Functions Data List'!$E33="",'Basic Functions Data List'!$E33="yes"),1,0))*('Basic Functions Data List'!$J33)</f>
        <v>1</v>
      </c>
      <c r="BG1" s="72">
        <f>(IF(OR('Basic Functions Data List'!$E36="",NOT('Basic Functions Data List'!$E36="None")),1,0))*('Basic Functions Data List'!$J36)</f>
        <v>1</v>
      </c>
      <c r="BH1" s="72">
        <f>(IF(OR('Basic Functions Data List'!$E38="",'Basic Functions Data List'!$E38="yes"),1,0))*('Basic Functions Data List'!$J38)</f>
        <v>1</v>
      </c>
      <c r="BI1" s="72">
        <f>IF(OR($E$14="",$E$14="yes"),1,0)*($J14)</f>
        <v>1</v>
      </c>
      <c r="BJ1" s="72">
        <f>IF(OR($E$18="",$E$18="yes"),1,0)*($J18)</f>
        <v>1</v>
      </c>
      <c r="BK1" s="72">
        <f>IF(OR($E$23="",$E$23="yes"),1,0)*($J23)</f>
        <v>1</v>
      </c>
      <c r="BL1" s="72">
        <f>IF(OR($E$31="",$E$31="yes"),1,0)*($J31)</f>
        <v>1</v>
      </c>
      <c r="BM1" s="72">
        <f>IF(OR($E$38="",$E$38="yes"),1,0)*($J38)</f>
        <v>1</v>
      </c>
      <c r="BN1" s="72">
        <f>IF(OR($E$46="",$E$46="yes"),1,0)*($J46)</f>
        <v>1</v>
      </c>
      <c r="BO1" s="72">
        <f>IF(OR($E$51="",$E$51="yes"),1,0)*($J51)</f>
        <v>1</v>
      </c>
      <c r="BP1" s="72">
        <f>IF(OR($E$70="",$E$70="yes"),1,0)*($J70)</f>
        <v>1</v>
      </c>
      <c r="BQ1" s="72">
        <f>IF(OR($E$75="",$E$75="yes"),1,0)*($J75)</f>
        <v>1</v>
      </c>
      <c r="BR1" s="72">
        <f>IF(OR($E$83="",$E$83="yes"),1,0)*($J83)</f>
        <v>0</v>
      </c>
      <c r="BS1" s="72">
        <f>IF(OR($E$100="",$E$100="yes"),1,0)*($J100)</f>
        <v>1</v>
      </c>
      <c r="BT1" s="72">
        <f>IF(OR($E$102="",$E$102="yes"),1,0)*($J102)</f>
        <v>1</v>
      </c>
      <c r="BU1" s="72">
        <f>IF(OR($E$112="",$E$112="Yes"),1,0)*($J112)</f>
        <v>1</v>
      </c>
      <c r="BV1" s="72">
        <f>IF(OR($E$158="",$E$158="yes"),1,0)*($J158)</f>
        <v>1</v>
      </c>
      <c r="BW1" s="72">
        <f>IF(OR($E$168="",$E$168="yes"),1,0)*($J168)</f>
        <v>1</v>
      </c>
      <c r="BX1" s="72">
        <f>IF(OR($E$169="",$E$169="yes"),1,0)*($J169)</f>
        <v>1</v>
      </c>
      <c r="BY1" s="72">
        <f>IF(OR($E$170="",$E$170="yes"),1,0)*($J170)</f>
        <v>1</v>
      </c>
      <c r="BZ1" s="72">
        <f>IF(OR($E$178="",$E$178="yes"),1,0)*($J178)</f>
        <v>0</v>
      </c>
      <c r="CA1" s="72">
        <f>IF(OR($E$182="",$E$182="yes"),1,0)*($J182)</f>
        <v>0</v>
      </c>
      <c r="CB1" s="72">
        <f>IF(OR($E$183="",$E$183="yes"),1,0)*($J183)</f>
        <v>0</v>
      </c>
      <c r="CC1" s="16"/>
    </row>
    <row r="2" spans="1:83" ht="24.9" customHeight="1" thickBot="1" x14ac:dyDescent="0.45">
      <c r="A2" s="175" t="s">
        <v>20</v>
      </c>
      <c r="B2" s="105" t="s">
        <v>21</v>
      </c>
      <c r="C2" s="105" t="s">
        <v>22</v>
      </c>
      <c r="D2" s="105" t="s">
        <v>23</v>
      </c>
      <c r="E2" s="105" t="s">
        <v>24</v>
      </c>
      <c r="F2" s="105" t="s">
        <v>230</v>
      </c>
      <c r="G2" s="106" t="s">
        <v>26</v>
      </c>
      <c r="H2" s="170"/>
      <c r="I2" s="177" t="s">
        <v>27</v>
      </c>
      <c r="J2" s="314" t="s">
        <v>28</v>
      </c>
      <c r="K2" s="315"/>
      <c r="L2" s="220" t="s">
        <v>231</v>
      </c>
      <c r="M2" s="218" t="s">
        <v>58</v>
      </c>
      <c r="N2" s="218" t="s">
        <v>232</v>
      </c>
      <c r="O2" s="218" t="s">
        <v>233</v>
      </c>
      <c r="P2" s="218" t="s">
        <v>234</v>
      </c>
      <c r="Q2" s="218" t="s">
        <v>235</v>
      </c>
      <c r="R2" s="218" t="s">
        <v>1069</v>
      </c>
      <c r="S2" s="218" t="s">
        <v>1070</v>
      </c>
      <c r="T2" s="218" t="s">
        <v>1071</v>
      </c>
      <c r="U2" s="218" t="s">
        <v>1072</v>
      </c>
      <c r="V2" s="218" t="s">
        <v>236</v>
      </c>
      <c r="W2" s="218" t="s">
        <v>237</v>
      </c>
      <c r="X2" s="218" t="s">
        <v>238</v>
      </c>
      <c r="Y2" s="218" t="s">
        <v>1073</v>
      </c>
      <c r="Z2" s="218" t="s">
        <v>1074</v>
      </c>
      <c r="AA2" s="218" t="s">
        <v>1075</v>
      </c>
      <c r="AB2" s="218" t="s">
        <v>1076</v>
      </c>
      <c r="AC2" s="218" t="s">
        <v>63</v>
      </c>
      <c r="AD2" s="218" t="s">
        <v>74</v>
      </c>
      <c r="AE2" s="218" t="s">
        <v>83</v>
      </c>
      <c r="AF2" s="218" t="s">
        <v>94</v>
      </c>
      <c r="AG2" s="218" t="s">
        <v>64</v>
      </c>
      <c r="AH2" s="218" t="s">
        <v>239</v>
      </c>
      <c r="AI2" s="218" t="s">
        <v>75</v>
      </c>
      <c r="AJ2" s="218" t="s">
        <v>240</v>
      </c>
      <c r="AK2" s="218" t="s">
        <v>84</v>
      </c>
      <c r="AL2" s="218" t="s">
        <v>95</v>
      </c>
      <c r="AM2" s="218" t="s">
        <v>101</v>
      </c>
      <c r="AN2" s="218" t="s">
        <v>104</v>
      </c>
      <c r="AO2" s="218" t="s">
        <v>108</v>
      </c>
      <c r="AP2" s="218" t="s">
        <v>96</v>
      </c>
      <c r="AQ2" s="218" t="s">
        <v>102</v>
      </c>
      <c r="AR2" s="218" t="s">
        <v>241</v>
      </c>
      <c r="AS2" s="218" t="s">
        <v>76</v>
      </c>
      <c r="AT2" s="218" t="s">
        <v>65</v>
      </c>
      <c r="AU2" s="218" t="s">
        <v>85</v>
      </c>
      <c r="AV2" s="218" t="s">
        <v>96</v>
      </c>
      <c r="AW2" s="218" t="s">
        <v>102</v>
      </c>
      <c r="AX2" s="218" t="s">
        <v>85</v>
      </c>
      <c r="AY2" s="218" t="s">
        <v>85</v>
      </c>
      <c r="AZ2" s="218" t="s">
        <v>141</v>
      </c>
      <c r="BA2" s="218" t="s">
        <v>143</v>
      </c>
      <c r="BB2" s="218" t="s">
        <v>147</v>
      </c>
      <c r="BC2" s="218" t="s">
        <v>148</v>
      </c>
      <c r="BD2" s="218" t="s">
        <v>151</v>
      </c>
      <c r="BE2" s="218" t="s">
        <v>152</v>
      </c>
      <c r="BF2" s="218" t="s">
        <v>157</v>
      </c>
      <c r="BG2" s="218" t="s">
        <v>163</v>
      </c>
      <c r="BH2" s="218" t="s">
        <v>242</v>
      </c>
      <c r="BI2" s="231" t="s">
        <v>243</v>
      </c>
      <c r="BJ2" s="231" t="s">
        <v>244</v>
      </c>
      <c r="BK2" s="231" t="s">
        <v>245</v>
      </c>
      <c r="BL2" s="231" t="s">
        <v>246</v>
      </c>
      <c r="BM2" s="231" t="s">
        <v>247</v>
      </c>
      <c r="BN2" s="231" t="s">
        <v>248</v>
      </c>
      <c r="BO2" s="231" t="s">
        <v>249</v>
      </c>
      <c r="BP2" s="231" t="s">
        <v>250</v>
      </c>
      <c r="BQ2" s="231" t="s">
        <v>251</v>
      </c>
      <c r="BR2" s="231" t="s">
        <v>252</v>
      </c>
      <c r="BS2" s="231" t="s">
        <v>253</v>
      </c>
      <c r="BT2" s="231" t="s">
        <v>254</v>
      </c>
      <c r="BU2" s="231" t="s">
        <v>255</v>
      </c>
      <c r="BV2" s="231" t="s">
        <v>256</v>
      </c>
      <c r="BW2" s="231" t="s">
        <v>257</v>
      </c>
      <c r="BX2" s="231" t="s">
        <v>258</v>
      </c>
      <c r="BY2" s="231" t="s">
        <v>259</v>
      </c>
      <c r="BZ2" s="232" t="s">
        <v>260</v>
      </c>
      <c r="CA2" s="232" t="s">
        <v>261</v>
      </c>
      <c r="CB2" s="232" t="s">
        <v>262</v>
      </c>
      <c r="CC2" s="180"/>
      <c r="CD2" s="177" t="s">
        <v>51</v>
      </c>
      <c r="CE2" s="144" t="s">
        <v>263</v>
      </c>
    </row>
    <row r="3" spans="1:83" ht="29.25" customHeight="1" thickBot="1" x14ac:dyDescent="0.45">
      <c r="A3" s="318" t="s">
        <v>264</v>
      </c>
      <c r="B3" s="319"/>
      <c r="C3" s="319"/>
      <c r="D3" s="319"/>
      <c r="E3" s="319"/>
      <c r="F3" s="319"/>
      <c r="G3" s="320"/>
      <c r="H3" s="171"/>
      <c r="I3" s="148"/>
      <c r="J3" s="148"/>
      <c r="K3" s="148"/>
      <c r="L3" s="145"/>
      <c r="M3" s="7" t="s">
        <v>265</v>
      </c>
      <c r="N3" s="7" t="s">
        <v>265</v>
      </c>
      <c r="O3" s="7" t="s">
        <v>265</v>
      </c>
      <c r="P3" s="7" t="s">
        <v>265</v>
      </c>
      <c r="Q3" s="7" t="s">
        <v>265</v>
      </c>
      <c r="R3" s="7" t="s">
        <v>265</v>
      </c>
      <c r="S3" s="7" t="s">
        <v>265</v>
      </c>
      <c r="T3" s="7" t="s">
        <v>265</v>
      </c>
      <c r="U3" s="7" t="s">
        <v>265</v>
      </c>
      <c r="V3" s="7" t="s">
        <v>265</v>
      </c>
      <c r="W3" s="7" t="s">
        <v>265</v>
      </c>
      <c r="X3" s="7" t="s">
        <v>265</v>
      </c>
      <c r="Y3" s="7" t="s">
        <v>265</v>
      </c>
      <c r="Z3" s="7" t="s">
        <v>265</v>
      </c>
      <c r="AA3" s="7" t="s">
        <v>265</v>
      </c>
      <c r="AB3" s="7" t="s">
        <v>265</v>
      </c>
      <c r="AC3" s="7" t="s">
        <v>265</v>
      </c>
      <c r="AD3" s="7" t="s">
        <v>265</v>
      </c>
      <c r="AE3" s="7" t="s">
        <v>265</v>
      </c>
      <c r="AF3" s="7" t="s">
        <v>265</v>
      </c>
      <c r="AG3" s="7" t="s">
        <v>265</v>
      </c>
      <c r="AH3" s="7" t="s">
        <v>265</v>
      </c>
      <c r="AI3" s="7" t="s">
        <v>265</v>
      </c>
      <c r="AJ3" s="7" t="s">
        <v>265</v>
      </c>
      <c r="AK3" s="7" t="s">
        <v>265</v>
      </c>
      <c r="AL3" s="7" t="s">
        <v>265</v>
      </c>
      <c r="AM3" s="7" t="s">
        <v>265</v>
      </c>
      <c r="AN3" s="7" t="s">
        <v>265</v>
      </c>
      <c r="AO3" s="7" t="s">
        <v>265</v>
      </c>
      <c r="AP3" s="7" t="s">
        <v>231</v>
      </c>
      <c r="AQ3" s="7" t="s">
        <v>266</v>
      </c>
      <c r="AR3" s="7" t="s">
        <v>267</v>
      </c>
      <c r="AS3" s="7" t="s">
        <v>267</v>
      </c>
      <c r="AT3" s="7" t="s">
        <v>267</v>
      </c>
      <c r="AU3" s="7" t="s">
        <v>267</v>
      </c>
      <c r="AV3" s="7" t="s">
        <v>267</v>
      </c>
      <c r="AW3" s="7" t="s">
        <v>267</v>
      </c>
      <c r="AX3" s="7" t="s">
        <v>268</v>
      </c>
      <c r="AY3" s="7" t="s">
        <v>269</v>
      </c>
      <c r="AZ3" s="7" t="s">
        <v>265</v>
      </c>
      <c r="BA3" s="7" t="s">
        <v>265</v>
      </c>
      <c r="BB3" s="7" t="s">
        <v>265</v>
      </c>
      <c r="BC3" s="7" t="s">
        <v>265</v>
      </c>
      <c r="BD3" s="7" t="s">
        <v>265</v>
      </c>
      <c r="BE3" s="7" t="s">
        <v>265</v>
      </c>
      <c r="BF3" s="7" t="s">
        <v>265</v>
      </c>
      <c r="BG3" s="7" t="s">
        <v>265</v>
      </c>
      <c r="BH3" s="7" t="s">
        <v>265</v>
      </c>
      <c r="BI3" s="7" t="s">
        <v>267</v>
      </c>
      <c r="BJ3" s="7" t="s">
        <v>267</v>
      </c>
      <c r="BK3" s="7" t="s">
        <v>267</v>
      </c>
      <c r="BL3" s="7" t="s">
        <v>267</v>
      </c>
      <c r="BM3" s="7" t="s">
        <v>267</v>
      </c>
      <c r="BN3" s="7" t="s">
        <v>267</v>
      </c>
      <c r="BO3" s="7" t="s">
        <v>267</v>
      </c>
      <c r="BP3" s="7" t="s">
        <v>267</v>
      </c>
      <c r="BQ3" s="7" t="s">
        <v>267</v>
      </c>
      <c r="BR3" s="7" t="s">
        <v>267</v>
      </c>
      <c r="BS3" s="7" t="s">
        <v>267</v>
      </c>
      <c r="BT3" s="7" t="s">
        <v>267</v>
      </c>
      <c r="BU3" s="7" t="s">
        <v>267</v>
      </c>
      <c r="BV3" s="7" t="s">
        <v>267</v>
      </c>
      <c r="BW3" s="7" t="s">
        <v>267</v>
      </c>
      <c r="BX3" s="7" t="s">
        <v>267</v>
      </c>
      <c r="BY3" s="7" t="s">
        <v>267</v>
      </c>
      <c r="BZ3" s="7" t="s">
        <v>267</v>
      </c>
      <c r="CA3" s="7" t="s">
        <v>267</v>
      </c>
      <c r="CB3" s="7" t="s">
        <v>267</v>
      </c>
      <c r="CC3" s="16"/>
      <c r="CD3" s="179" t="s">
        <v>66</v>
      </c>
      <c r="CE3" s="6">
        <v>1</v>
      </c>
    </row>
    <row r="4" spans="1:83" ht="32.6" customHeight="1" x14ac:dyDescent="0.4">
      <c r="A4" s="153">
        <v>1</v>
      </c>
      <c r="B4" s="307" t="s">
        <v>270</v>
      </c>
      <c r="C4" s="266" t="s">
        <v>271</v>
      </c>
      <c r="D4" s="107" t="s">
        <v>272</v>
      </c>
      <c r="E4" s="87"/>
      <c r="F4" s="107" t="s">
        <v>273</v>
      </c>
      <c r="G4" s="88"/>
      <c r="H4" s="172"/>
      <c r="I4" s="70" t="s">
        <v>274</v>
      </c>
      <c r="J4" s="70">
        <f t="shared" ref="J4:J67" si="0">IF(K4=TRUE,1,0)</f>
        <v>1</v>
      </c>
      <c r="K4" s="149" t="b">
        <f>OR($AU4,$AV4,$AW4)</f>
        <v>1</v>
      </c>
      <c r="L4" s="145"/>
      <c r="M4" s="7"/>
      <c r="N4" s="7"/>
      <c r="O4" s="7"/>
      <c r="P4" s="7"/>
      <c r="Q4" s="7"/>
      <c r="R4" s="7"/>
      <c r="S4" s="7"/>
      <c r="T4" s="7"/>
      <c r="U4" s="7"/>
      <c r="V4" s="7"/>
      <c r="W4" s="7"/>
      <c r="X4" s="7"/>
      <c r="Y4" s="7"/>
      <c r="Z4" s="7"/>
      <c r="AA4" s="7"/>
      <c r="AB4" s="7"/>
      <c r="AC4" s="7"/>
      <c r="AD4" s="7"/>
      <c r="AE4" s="7"/>
      <c r="AF4" s="7"/>
      <c r="AG4" s="7"/>
      <c r="AH4" s="7"/>
      <c r="AI4" s="71"/>
      <c r="AJ4" s="71"/>
      <c r="AK4" s="7"/>
      <c r="AL4" s="7"/>
      <c r="AM4" s="7"/>
      <c r="AN4" s="7"/>
      <c r="AO4" s="7"/>
      <c r="AP4" s="7"/>
      <c r="AQ4" s="7"/>
      <c r="AR4" s="145"/>
      <c r="AS4" s="7"/>
      <c r="AT4" s="7"/>
      <c r="AU4" s="7">
        <f>$AU$1</f>
        <v>1</v>
      </c>
      <c r="AV4" s="7">
        <f>$AV$1</f>
        <v>1</v>
      </c>
      <c r="AW4" s="7">
        <f>$AW$1</f>
        <v>1</v>
      </c>
      <c r="AX4" s="7"/>
      <c r="AY4" s="7"/>
      <c r="AZ4" s="7"/>
      <c r="BA4" s="7"/>
      <c r="BB4" s="7"/>
      <c r="BC4" s="7"/>
      <c r="BD4" s="7"/>
      <c r="BE4" s="7"/>
      <c r="BF4" s="6"/>
      <c r="BG4" s="6"/>
      <c r="BH4" s="6"/>
      <c r="BI4" s="6"/>
      <c r="BJ4" s="6"/>
      <c r="BK4" s="6"/>
      <c r="BL4" s="6"/>
      <c r="BM4" s="6"/>
      <c r="BN4" s="6"/>
      <c r="BO4" s="6"/>
      <c r="BP4" s="6"/>
      <c r="BQ4" s="6"/>
      <c r="BR4" s="6"/>
      <c r="BS4" s="6"/>
      <c r="BT4" s="6"/>
      <c r="BU4" s="6"/>
      <c r="BV4" s="6"/>
      <c r="BW4" s="6"/>
      <c r="BX4" s="6"/>
      <c r="BY4" s="6"/>
      <c r="BZ4" s="6"/>
      <c r="CA4" s="6"/>
      <c r="CB4" s="6"/>
      <c r="CC4" s="14"/>
      <c r="CD4" s="179" t="s">
        <v>77</v>
      </c>
      <c r="CE4" s="6">
        <v>2</v>
      </c>
    </row>
    <row r="5" spans="1:83" x14ac:dyDescent="0.4">
      <c r="A5" s="113">
        <v>2</v>
      </c>
      <c r="B5" s="308"/>
      <c r="C5" s="310" t="s">
        <v>275</v>
      </c>
      <c r="D5" s="51" t="s">
        <v>136</v>
      </c>
      <c r="E5" s="125"/>
      <c r="F5" s="118" t="s">
        <v>276</v>
      </c>
      <c r="G5" s="89"/>
      <c r="H5" s="172"/>
      <c r="I5" s="148"/>
      <c r="J5" s="148">
        <f t="shared" si="0"/>
        <v>1</v>
      </c>
      <c r="K5" s="148" t="b">
        <f>0&lt;SUM(J6,J7)</f>
        <v>1</v>
      </c>
      <c r="L5" s="145"/>
      <c r="M5" s="7"/>
      <c r="N5" s="7"/>
      <c r="O5" s="36"/>
      <c r="P5" s="36"/>
      <c r="Q5" s="36"/>
      <c r="R5" s="36"/>
      <c r="S5" s="36"/>
      <c r="T5" s="36"/>
      <c r="U5" s="36"/>
      <c r="V5" s="36"/>
      <c r="W5" s="36"/>
      <c r="X5" s="36"/>
      <c r="Y5" s="36"/>
      <c r="Z5" s="36"/>
      <c r="AA5" s="36"/>
      <c r="AB5" s="36"/>
      <c r="AC5" s="7"/>
      <c r="AD5" s="7"/>
      <c r="AE5" s="7"/>
      <c r="AF5" s="7"/>
      <c r="AG5" s="7"/>
      <c r="AH5" s="7"/>
      <c r="AI5" s="7"/>
      <c r="AJ5" s="7"/>
      <c r="AK5" s="7"/>
      <c r="AL5" s="7"/>
      <c r="AM5" s="7"/>
      <c r="AN5" s="7"/>
      <c r="AO5" s="7"/>
      <c r="AP5" s="7"/>
      <c r="AQ5" s="7"/>
      <c r="AR5" s="145"/>
      <c r="AS5" s="7"/>
      <c r="AT5" s="7"/>
      <c r="AU5" s="7"/>
      <c r="AV5" s="7"/>
      <c r="AW5" s="7"/>
      <c r="AX5" s="7"/>
      <c r="AY5" s="7"/>
      <c r="AZ5" s="7"/>
      <c r="BA5" s="7"/>
      <c r="BB5" s="7"/>
      <c r="BC5" s="7"/>
      <c r="BD5" s="7"/>
      <c r="BE5" s="7"/>
      <c r="BF5" s="6"/>
      <c r="BG5" s="6"/>
      <c r="BH5" s="6"/>
      <c r="BI5" s="7"/>
      <c r="BJ5" s="7"/>
      <c r="BK5" s="7"/>
      <c r="BL5" s="7"/>
      <c r="BM5" s="7"/>
      <c r="BN5" s="7"/>
      <c r="BO5" s="7"/>
      <c r="BP5" s="7"/>
      <c r="BQ5" s="7"/>
      <c r="BR5" s="7"/>
      <c r="BS5" s="7"/>
      <c r="BT5" s="7"/>
      <c r="BU5" s="7"/>
      <c r="BV5" s="7"/>
      <c r="BW5" s="7"/>
      <c r="BX5" s="7"/>
      <c r="BY5" s="7"/>
      <c r="BZ5" s="7"/>
      <c r="CA5" s="7"/>
      <c r="CB5" s="7"/>
      <c r="CC5" s="16"/>
      <c r="CD5" s="14"/>
      <c r="CE5" s="6">
        <v>3</v>
      </c>
    </row>
    <row r="6" spans="1:83" ht="29.15" x14ac:dyDescent="0.4">
      <c r="A6" s="153">
        <v>3</v>
      </c>
      <c r="B6" s="308"/>
      <c r="C6" s="311"/>
      <c r="D6" s="51" t="s">
        <v>277</v>
      </c>
      <c r="E6" s="90"/>
      <c r="F6" s="51"/>
      <c r="G6" s="89"/>
      <c r="H6" s="172"/>
      <c r="I6" s="70" t="s">
        <v>274</v>
      </c>
      <c r="J6" s="70">
        <f t="shared" si="0"/>
        <v>1</v>
      </c>
      <c r="K6" s="149" t="b">
        <f>OR($AU6,$AV6,$AW6)</f>
        <v>1</v>
      </c>
      <c r="L6" s="145"/>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145"/>
      <c r="AS6" s="7"/>
      <c r="AT6" s="7"/>
      <c r="AU6" s="7">
        <f>$AU$1</f>
        <v>1</v>
      </c>
      <c r="AV6" s="7">
        <f>$AV$1</f>
        <v>1</v>
      </c>
      <c r="AW6" s="7">
        <f>$AW$1</f>
        <v>1</v>
      </c>
      <c r="AX6" s="7"/>
      <c r="AY6" s="7"/>
      <c r="AZ6" s="7"/>
      <c r="BA6" s="7"/>
      <c r="BB6" s="7"/>
      <c r="BC6" s="7"/>
      <c r="BD6" s="7"/>
      <c r="BE6" s="7"/>
      <c r="BF6" s="6"/>
      <c r="BG6" s="6"/>
      <c r="BH6" s="6"/>
      <c r="BI6" s="7"/>
      <c r="BJ6" s="7"/>
      <c r="BK6" s="7"/>
      <c r="BL6" s="7"/>
      <c r="BM6" s="7"/>
      <c r="BN6" s="7"/>
      <c r="BO6" s="7"/>
      <c r="BP6" s="7"/>
      <c r="BQ6" s="7"/>
      <c r="BR6" s="7"/>
      <c r="BS6" s="7"/>
      <c r="BT6" s="7"/>
      <c r="BU6" s="7"/>
      <c r="BV6" s="7"/>
      <c r="BW6" s="7"/>
      <c r="BX6" s="7"/>
      <c r="BY6" s="7"/>
      <c r="BZ6" s="7"/>
      <c r="CA6" s="7"/>
      <c r="CB6" s="7"/>
      <c r="CC6" s="16"/>
      <c r="CD6" s="14"/>
      <c r="CE6" s="6">
        <v>4</v>
      </c>
    </row>
    <row r="7" spans="1:83" ht="29.15" x14ac:dyDescent="0.4">
      <c r="A7" s="153">
        <v>4</v>
      </c>
      <c r="B7" s="308"/>
      <c r="C7" s="312"/>
      <c r="D7" s="51" t="s">
        <v>278</v>
      </c>
      <c r="E7" s="90"/>
      <c r="F7" s="51"/>
      <c r="G7" s="89"/>
      <c r="H7" s="172"/>
      <c r="I7" s="70" t="s">
        <v>274</v>
      </c>
      <c r="J7" s="70">
        <f t="shared" si="0"/>
        <v>1</v>
      </c>
      <c r="K7" s="149" t="b">
        <f>OR($AU7,$AV7,$AW7)</f>
        <v>1</v>
      </c>
      <c r="L7" s="145"/>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145"/>
      <c r="AS7" s="7"/>
      <c r="AT7" s="7"/>
      <c r="AU7" s="7">
        <f>$AU$1</f>
        <v>1</v>
      </c>
      <c r="AV7" s="7">
        <f>$AV$1</f>
        <v>1</v>
      </c>
      <c r="AW7" s="7">
        <f>$AW$1</f>
        <v>1</v>
      </c>
      <c r="AX7" s="7"/>
      <c r="AY7" s="7"/>
      <c r="AZ7" s="7"/>
      <c r="BA7" s="7"/>
      <c r="BB7" s="7"/>
      <c r="BC7" s="7"/>
      <c r="BD7" s="7"/>
      <c r="BE7" s="7"/>
      <c r="BF7" s="6"/>
      <c r="BG7" s="6"/>
      <c r="BH7" s="6"/>
      <c r="BI7" s="6"/>
      <c r="BJ7" s="6"/>
      <c r="BK7" s="6"/>
      <c r="BL7" s="6"/>
      <c r="BM7" s="6"/>
      <c r="BN7" s="6"/>
      <c r="BO7" s="6"/>
      <c r="BP7" s="6"/>
      <c r="BQ7" s="6"/>
      <c r="BR7" s="6"/>
      <c r="BS7" s="6"/>
      <c r="BT7" s="6"/>
      <c r="BU7" s="6"/>
      <c r="BV7" s="6"/>
      <c r="BW7" s="6"/>
      <c r="BX7" s="6"/>
      <c r="BY7" s="6"/>
      <c r="BZ7" s="6"/>
      <c r="CA7" s="6"/>
      <c r="CB7" s="6"/>
      <c r="CC7" s="14"/>
      <c r="CD7" s="14"/>
      <c r="CE7" s="6">
        <v>5</v>
      </c>
    </row>
    <row r="8" spans="1:83" ht="29.15" x14ac:dyDescent="0.4">
      <c r="A8" s="113">
        <v>5</v>
      </c>
      <c r="B8" s="308"/>
      <c r="C8" s="310" t="s">
        <v>279</v>
      </c>
      <c r="D8" s="51" t="s">
        <v>136</v>
      </c>
      <c r="E8" s="125"/>
      <c r="F8" s="225" t="s">
        <v>1097</v>
      </c>
      <c r="G8" s="89"/>
      <c r="H8" s="172"/>
      <c r="I8" s="148"/>
      <c r="J8" s="148">
        <f t="shared" si="0"/>
        <v>1</v>
      </c>
      <c r="K8" s="148" t="b">
        <f>0&lt;SUM(J9,J10,J11)</f>
        <v>1</v>
      </c>
      <c r="L8" s="145"/>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145"/>
      <c r="AS8" s="7"/>
      <c r="AT8" s="7"/>
      <c r="AU8" s="7"/>
      <c r="AV8" s="7"/>
      <c r="AW8" s="7"/>
      <c r="AX8" s="7"/>
      <c r="AY8" s="7"/>
      <c r="AZ8" s="7"/>
      <c r="BA8" s="7"/>
      <c r="BB8" s="7"/>
      <c r="BC8" s="7"/>
      <c r="BD8" s="7"/>
      <c r="BE8" s="7"/>
      <c r="BF8" s="6"/>
      <c r="BG8" s="6"/>
      <c r="BH8" s="6"/>
      <c r="BI8" s="6"/>
      <c r="BJ8" s="6"/>
      <c r="BK8" s="6"/>
      <c r="BL8" s="6"/>
      <c r="BM8" s="6"/>
      <c r="BN8" s="6"/>
      <c r="BO8" s="6"/>
      <c r="BP8" s="6"/>
      <c r="BQ8" s="6"/>
      <c r="BR8" s="6"/>
      <c r="BS8" s="6"/>
      <c r="BT8" s="6"/>
      <c r="BU8" s="6"/>
      <c r="BV8" s="6"/>
      <c r="BW8" s="6"/>
      <c r="BX8" s="6"/>
      <c r="BY8" s="6"/>
      <c r="BZ8" s="6"/>
      <c r="CA8" s="6"/>
      <c r="CB8" s="6"/>
      <c r="CC8" s="14"/>
      <c r="CD8" s="14"/>
      <c r="CE8" s="6">
        <v>6</v>
      </c>
    </row>
    <row r="9" spans="1:83" x14ac:dyDescent="0.4">
      <c r="A9" s="153">
        <v>6</v>
      </c>
      <c r="B9" s="308"/>
      <c r="C9" s="311"/>
      <c r="D9" s="51" t="s">
        <v>280</v>
      </c>
      <c r="E9" s="90"/>
      <c r="F9" s="225" t="s">
        <v>281</v>
      </c>
      <c r="G9" s="89"/>
      <c r="H9" s="172"/>
      <c r="I9" s="70" t="s">
        <v>282</v>
      </c>
      <c r="J9" s="70">
        <f t="shared" si="0"/>
        <v>1</v>
      </c>
      <c r="K9" s="149" t="b">
        <f>1=AU9</f>
        <v>1</v>
      </c>
      <c r="L9" s="145"/>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145"/>
      <c r="AS9" s="7"/>
      <c r="AT9" s="7"/>
      <c r="AU9" s="7">
        <f>$AU$1</f>
        <v>1</v>
      </c>
      <c r="AV9" s="7"/>
      <c r="AW9" s="7"/>
      <c r="AX9" s="7"/>
      <c r="AY9" s="7"/>
      <c r="AZ9" s="7"/>
      <c r="BA9" s="7"/>
      <c r="BB9" s="7"/>
      <c r="BC9" s="7"/>
      <c r="BD9" s="7"/>
      <c r="BE9" s="7"/>
      <c r="BF9" s="6"/>
      <c r="BG9" s="6"/>
      <c r="BH9" s="6"/>
      <c r="BI9" s="6"/>
      <c r="BJ9" s="6"/>
      <c r="BK9" s="6"/>
      <c r="BL9" s="6"/>
      <c r="BM9" s="6"/>
      <c r="BN9" s="6"/>
      <c r="BO9" s="6"/>
      <c r="BP9" s="6"/>
      <c r="BQ9" s="6"/>
      <c r="BR9" s="6"/>
      <c r="BS9" s="6"/>
      <c r="BT9" s="6"/>
      <c r="BU9" s="6"/>
      <c r="BV9" s="6"/>
      <c r="BW9" s="6"/>
      <c r="BX9" s="6"/>
      <c r="BY9" s="6"/>
      <c r="BZ9" s="6"/>
      <c r="CA9" s="6"/>
      <c r="CB9" s="6"/>
      <c r="CC9" s="14"/>
      <c r="CD9" s="14"/>
      <c r="CE9" s="14"/>
    </row>
    <row r="10" spans="1:83" x14ac:dyDescent="0.4">
      <c r="A10" s="153">
        <v>7</v>
      </c>
      <c r="B10" s="308"/>
      <c r="C10" s="311"/>
      <c r="D10" s="51" t="s">
        <v>283</v>
      </c>
      <c r="E10" s="90"/>
      <c r="F10" s="51"/>
      <c r="G10" s="89"/>
      <c r="H10" s="172"/>
      <c r="I10" s="70" t="s">
        <v>282</v>
      </c>
      <c r="J10" s="70">
        <f t="shared" si="0"/>
        <v>1</v>
      </c>
      <c r="K10" s="149" t="b">
        <f t="shared" ref="K10:K11" si="1">1=AU10</f>
        <v>1</v>
      </c>
      <c r="L10" s="145"/>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145"/>
      <c r="AS10" s="7"/>
      <c r="AT10" s="7"/>
      <c r="AU10" s="7">
        <f>$AU$1</f>
        <v>1</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16"/>
    </row>
    <row r="11" spans="1:83" x14ac:dyDescent="0.4">
      <c r="A11" s="113">
        <v>8</v>
      </c>
      <c r="B11" s="308"/>
      <c r="C11" s="312"/>
      <c r="D11" s="51" t="s">
        <v>284</v>
      </c>
      <c r="E11" s="90"/>
      <c r="F11" s="225" t="s">
        <v>281</v>
      </c>
      <c r="G11" s="89"/>
      <c r="H11" s="172"/>
      <c r="I11" s="70" t="s">
        <v>282</v>
      </c>
      <c r="J11" s="70">
        <f t="shared" si="0"/>
        <v>1</v>
      </c>
      <c r="K11" s="149" t="b">
        <f t="shared" si="1"/>
        <v>1</v>
      </c>
      <c r="L11" s="145"/>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145"/>
      <c r="AS11" s="7"/>
      <c r="AT11" s="7"/>
      <c r="AU11" s="7">
        <f>$AU$1</f>
        <v>1</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16"/>
    </row>
    <row r="12" spans="1:83" ht="29.15" x14ac:dyDescent="0.4">
      <c r="A12" s="153">
        <v>9</v>
      </c>
      <c r="B12" s="308"/>
      <c r="C12" s="310" t="s">
        <v>285</v>
      </c>
      <c r="D12" s="51" t="s">
        <v>136</v>
      </c>
      <c r="E12" s="125"/>
      <c r="F12" s="51" t="s">
        <v>1094</v>
      </c>
      <c r="G12" s="89"/>
      <c r="H12" s="172"/>
      <c r="I12" s="148"/>
      <c r="J12" s="148">
        <f t="shared" si="0"/>
        <v>1</v>
      </c>
      <c r="K12" s="148" t="b">
        <f>0&lt;SUM(J13,J14)</f>
        <v>1</v>
      </c>
      <c r="L12" s="145"/>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145"/>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16"/>
    </row>
    <row r="13" spans="1:83" x14ac:dyDescent="0.4">
      <c r="A13" s="153">
        <v>10</v>
      </c>
      <c r="B13" s="308"/>
      <c r="C13" s="311"/>
      <c r="D13" s="51" t="s">
        <v>286</v>
      </c>
      <c r="E13" s="90"/>
      <c r="F13" s="51"/>
      <c r="G13" s="89"/>
      <c r="H13" s="172"/>
      <c r="I13" s="70" t="s">
        <v>274</v>
      </c>
      <c r="J13" s="70">
        <f t="shared" si="0"/>
        <v>1</v>
      </c>
      <c r="K13" s="149" t="b">
        <f>OR($AU13,$AV13,$AW13)</f>
        <v>1</v>
      </c>
      <c r="L13" s="145"/>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145"/>
      <c r="AS13" s="7"/>
      <c r="AT13" s="7"/>
      <c r="AU13" s="7">
        <f>$AU$1</f>
        <v>1</v>
      </c>
      <c r="AV13" s="7">
        <f>$AV$1</f>
        <v>1</v>
      </c>
      <c r="AW13" s="7">
        <f>$AW$1</f>
        <v>1</v>
      </c>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16"/>
    </row>
    <row r="14" spans="1:83" x14ac:dyDescent="0.4">
      <c r="A14" s="113">
        <v>11</v>
      </c>
      <c r="B14" s="308"/>
      <c r="C14" s="312"/>
      <c r="D14" s="51" t="s">
        <v>243</v>
      </c>
      <c r="E14" s="90"/>
      <c r="F14" s="51"/>
      <c r="G14" s="89"/>
      <c r="H14" s="172"/>
      <c r="I14" s="70" t="s">
        <v>274</v>
      </c>
      <c r="J14" s="70">
        <f t="shared" si="0"/>
        <v>1</v>
      </c>
      <c r="K14" s="149" t="b">
        <f>OR($AU14,$AV14,$AW14)</f>
        <v>1</v>
      </c>
      <c r="L14" s="145"/>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145"/>
      <c r="AS14" s="7"/>
      <c r="AT14" s="7"/>
      <c r="AU14" s="7">
        <f>$AU$1</f>
        <v>1</v>
      </c>
      <c r="AV14" s="7">
        <f>$AV$1</f>
        <v>1</v>
      </c>
      <c r="AW14" s="7">
        <f>$AW$1</f>
        <v>1</v>
      </c>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16"/>
    </row>
    <row r="15" spans="1:83" ht="29.15" x14ac:dyDescent="0.4">
      <c r="A15" s="153">
        <v>12</v>
      </c>
      <c r="B15" s="308"/>
      <c r="C15" s="310" t="s">
        <v>287</v>
      </c>
      <c r="D15" s="51" t="s">
        <v>136</v>
      </c>
      <c r="E15" s="125"/>
      <c r="F15" s="51" t="s">
        <v>1098</v>
      </c>
      <c r="G15" s="89"/>
      <c r="H15" s="172"/>
      <c r="I15" s="148"/>
      <c r="J15" s="148">
        <f t="shared" si="0"/>
        <v>1</v>
      </c>
      <c r="K15" s="148" t="b">
        <f>0&lt;SUM(J16,J17)</f>
        <v>1</v>
      </c>
      <c r="L15" s="145"/>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145"/>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16"/>
    </row>
    <row r="16" spans="1:83" x14ac:dyDescent="0.4">
      <c r="A16" s="153">
        <v>13</v>
      </c>
      <c r="B16" s="308"/>
      <c r="C16" s="311"/>
      <c r="D16" s="51" t="s">
        <v>288</v>
      </c>
      <c r="E16" s="90"/>
      <c r="F16" s="51"/>
      <c r="G16" s="89"/>
      <c r="H16" s="172"/>
      <c r="I16" s="70" t="s">
        <v>289</v>
      </c>
      <c r="J16" s="70">
        <f t="shared" si="0"/>
        <v>1</v>
      </c>
      <c r="K16" s="149" t="b">
        <f>1=$BI16</f>
        <v>1</v>
      </c>
      <c r="L16" s="145"/>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145"/>
      <c r="AS16" s="7"/>
      <c r="AT16" s="7"/>
      <c r="AU16" s="7"/>
      <c r="AV16" s="7"/>
      <c r="AW16" s="7"/>
      <c r="AX16" s="7"/>
      <c r="AY16" s="7"/>
      <c r="AZ16" s="7"/>
      <c r="BA16" s="7"/>
      <c r="BB16" s="7"/>
      <c r="BC16" s="7"/>
      <c r="BD16" s="7"/>
      <c r="BE16" s="7"/>
      <c r="BF16" s="7"/>
      <c r="BG16" s="7"/>
      <c r="BH16" s="7"/>
      <c r="BI16" s="7">
        <f>$BI$1</f>
        <v>1</v>
      </c>
      <c r="BJ16" s="7"/>
      <c r="BK16" s="7"/>
      <c r="BL16" s="7"/>
      <c r="BM16" s="7"/>
      <c r="BN16" s="7"/>
      <c r="BO16" s="7"/>
      <c r="BP16" s="7"/>
      <c r="BQ16" s="7"/>
      <c r="BR16" s="7"/>
      <c r="BS16" s="7"/>
      <c r="BT16" s="7"/>
      <c r="BU16" s="7"/>
      <c r="BV16" s="7"/>
      <c r="BW16" s="7"/>
      <c r="BX16" s="7"/>
      <c r="BY16" s="7"/>
      <c r="BZ16" s="7"/>
      <c r="CA16" s="7"/>
      <c r="CB16" s="7"/>
      <c r="CC16" s="16"/>
    </row>
    <row r="17" spans="1:81" x14ac:dyDescent="0.4">
      <c r="A17" s="113">
        <v>14</v>
      </c>
      <c r="B17" s="308"/>
      <c r="C17" s="312"/>
      <c r="D17" s="51" t="s">
        <v>290</v>
      </c>
      <c r="E17" s="90"/>
      <c r="F17" s="51"/>
      <c r="G17" s="89"/>
      <c r="H17" s="172"/>
      <c r="I17" s="70" t="s">
        <v>291</v>
      </c>
      <c r="J17" s="70">
        <f t="shared" si="0"/>
        <v>1</v>
      </c>
      <c r="K17" s="149" t="b">
        <f>1=$BI17</f>
        <v>1</v>
      </c>
      <c r="L17" s="145"/>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145"/>
      <c r="AS17" s="7"/>
      <c r="AT17" s="7"/>
      <c r="AU17" s="7"/>
      <c r="AV17" s="7"/>
      <c r="AW17" s="7"/>
      <c r="AX17" s="7"/>
      <c r="AY17" s="7"/>
      <c r="AZ17" s="7"/>
      <c r="BA17" s="7"/>
      <c r="BB17" s="7"/>
      <c r="BC17" s="7"/>
      <c r="BD17" s="7"/>
      <c r="BE17" s="7"/>
      <c r="BF17" s="7"/>
      <c r="BG17" s="7"/>
      <c r="BH17" s="7"/>
      <c r="BI17" s="7">
        <f>$BI$1</f>
        <v>1</v>
      </c>
      <c r="BJ17" s="7"/>
      <c r="BK17" s="7"/>
      <c r="BL17" s="7"/>
      <c r="BM17" s="7"/>
      <c r="BN17" s="7"/>
      <c r="BO17" s="7"/>
      <c r="BP17" s="7"/>
      <c r="BQ17" s="7"/>
      <c r="BR17" s="7"/>
      <c r="BS17" s="7"/>
      <c r="BT17" s="7"/>
      <c r="BU17" s="7"/>
      <c r="BV17" s="7"/>
      <c r="BW17" s="7"/>
      <c r="BX17" s="7"/>
      <c r="BY17" s="7"/>
      <c r="BZ17" s="7"/>
      <c r="CA17" s="7"/>
      <c r="CB17" s="7"/>
      <c r="CC17" s="16"/>
    </row>
    <row r="18" spans="1:81" x14ac:dyDescent="0.4">
      <c r="A18" s="153">
        <v>15</v>
      </c>
      <c r="B18" s="308"/>
      <c r="C18" s="269" t="s">
        <v>292</v>
      </c>
      <c r="D18" s="51" t="s">
        <v>59</v>
      </c>
      <c r="E18" s="90"/>
      <c r="F18" s="51" t="s">
        <v>293</v>
      </c>
      <c r="G18" s="89"/>
      <c r="H18" s="172"/>
      <c r="I18" s="70" t="s">
        <v>294</v>
      </c>
      <c r="J18" s="70">
        <f t="shared" si="0"/>
        <v>1</v>
      </c>
      <c r="K18" s="149" t="b">
        <f>OR($AU18,$AV18,$AW18)</f>
        <v>1</v>
      </c>
      <c r="L18" s="145"/>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145"/>
      <c r="AS18" s="7"/>
      <c r="AT18" s="7"/>
      <c r="AU18" s="7">
        <f>$AU$1</f>
        <v>1</v>
      </c>
      <c r="AV18" s="7">
        <f>$AV$1</f>
        <v>1</v>
      </c>
      <c r="AW18" s="7">
        <f>$AW$1</f>
        <v>1</v>
      </c>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16"/>
    </row>
    <row r="19" spans="1:81" ht="29.15" x14ac:dyDescent="0.4">
      <c r="A19" s="153">
        <v>16</v>
      </c>
      <c r="B19" s="308"/>
      <c r="C19" s="310" t="s">
        <v>295</v>
      </c>
      <c r="D19" s="51" t="s">
        <v>136</v>
      </c>
      <c r="E19" s="125"/>
      <c r="F19" s="51" t="s">
        <v>1099</v>
      </c>
      <c r="G19" s="89"/>
      <c r="H19" s="172"/>
      <c r="I19" s="148"/>
      <c r="J19" s="148">
        <f t="shared" si="0"/>
        <v>1</v>
      </c>
      <c r="K19" s="148" t="b">
        <f>0&lt;SUM(J20:J22)</f>
        <v>1</v>
      </c>
      <c r="L19" s="145"/>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145"/>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16"/>
    </row>
    <row r="20" spans="1:81" ht="31.65" customHeight="1" x14ac:dyDescent="0.4">
      <c r="A20" s="113">
        <v>17</v>
      </c>
      <c r="B20" s="308"/>
      <c r="C20" s="311"/>
      <c r="D20" s="51" t="s">
        <v>297</v>
      </c>
      <c r="E20" s="90"/>
      <c r="F20" s="316" t="s">
        <v>298</v>
      </c>
      <c r="G20" s="89"/>
      <c r="H20" s="172"/>
      <c r="I20" s="70" t="s">
        <v>299</v>
      </c>
      <c r="J20" s="70">
        <f t="shared" si="0"/>
        <v>1</v>
      </c>
      <c r="K20" s="149" t="b">
        <f>1=BJ20</f>
        <v>1</v>
      </c>
      <c r="L20" s="145"/>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145"/>
      <c r="AS20" s="7"/>
      <c r="AT20" s="7"/>
      <c r="AU20" s="7"/>
      <c r="AV20" s="7"/>
      <c r="AW20" s="7"/>
      <c r="AX20" s="7"/>
      <c r="AY20" s="7"/>
      <c r="AZ20" s="7"/>
      <c r="BA20" s="7"/>
      <c r="BB20" s="7"/>
      <c r="BC20" s="7"/>
      <c r="BD20" s="7"/>
      <c r="BE20" s="7"/>
      <c r="BF20" s="7"/>
      <c r="BG20" s="7"/>
      <c r="BH20" s="7"/>
      <c r="BI20" s="7"/>
      <c r="BJ20" s="6">
        <f>$BJ$1</f>
        <v>1</v>
      </c>
      <c r="BK20" s="7"/>
      <c r="BL20" s="7"/>
      <c r="BM20" s="7"/>
      <c r="BN20" s="7"/>
      <c r="BO20" s="7"/>
      <c r="BP20" s="7"/>
      <c r="BQ20" s="7"/>
      <c r="BR20" s="7"/>
      <c r="BS20" s="7"/>
      <c r="BT20" s="7"/>
      <c r="BU20" s="7"/>
      <c r="BV20" s="7"/>
      <c r="BW20" s="7"/>
      <c r="BX20" s="7"/>
      <c r="BY20" s="7"/>
      <c r="BZ20" s="7"/>
      <c r="CA20" s="7"/>
      <c r="CB20" s="7"/>
      <c r="CC20" s="16"/>
    </row>
    <row r="21" spans="1:81" ht="56.7" customHeight="1" x14ac:dyDescent="0.4">
      <c r="A21" s="153">
        <v>19</v>
      </c>
      <c r="B21" s="308"/>
      <c r="C21" s="311"/>
      <c r="D21" s="51" t="s">
        <v>300</v>
      </c>
      <c r="E21" s="90"/>
      <c r="F21" s="317"/>
      <c r="G21" s="89"/>
      <c r="H21" s="172"/>
      <c r="I21" s="70" t="s">
        <v>299</v>
      </c>
      <c r="J21" s="70">
        <f t="shared" si="0"/>
        <v>1</v>
      </c>
      <c r="K21" s="149" t="b">
        <f>1=BJ21</f>
        <v>1</v>
      </c>
      <c r="L21" s="145"/>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145"/>
      <c r="AS21" s="7"/>
      <c r="AT21" s="7"/>
      <c r="AU21" s="7"/>
      <c r="AV21" s="7"/>
      <c r="AW21" s="7"/>
      <c r="AX21" s="7"/>
      <c r="AY21" s="7"/>
      <c r="AZ21" s="7"/>
      <c r="BA21" s="7"/>
      <c r="BB21" s="7"/>
      <c r="BC21" s="7"/>
      <c r="BD21" s="7"/>
      <c r="BE21" s="7"/>
      <c r="BF21" s="7"/>
      <c r="BG21" s="7"/>
      <c r="BH21" s="7"/>
      <c r="BI21" s="7"/>
      <c r="BJ21" s="6">
        <f>$BJ$1</f>
        <v>1</v>
      </c>
      <c r="BK21" s="7"/>
      <c r="BL21" s="7"/>
      <c r="BM21" s="7"/>
      <c r="BN21" s="7"/>
      <c r="BO21" s="7"/>
      <c r="BP21" s="7"/>
      <c r="BQ21" s="7"/>
      <c r="BR21" s="7"/>
      <c r="BS21" s="7"/>
      <c r="BT21" s="7"/>
      <c r="BU21" s="7"/>
      <c r="BV21" s="7"/>
      <c r="BW21" s="7"/>
      <c r="BX21" s="7"/>
      <c r="BY21" s="7"/>
      <c r="BZ21" s="7"/>
      <c r="CA21" s="7"/>
      <c r="CB21" s="7"/>
      <c r="CC21" s="16"/>
    </row>
    <row r="22" spans="1:81" ht="29.15" x14ac:dyDescent="0.4">
      <c r="A22" s="153">
        <v>18</v>
      </c>
      <c r="B22" s="308"/>
      <c r="C22" s="311"/>
      <c r="D22" s="51" t="s">
        <v>301</v>
      </c>
      <c r="E22" s="90"/>
      <c r="F22" s="51" t="s">
        <v>302</v>
      </c>
      <c r="G22" s="89"/>
      <c r="H22" s="172"/>
      <c r="I22" s="70" t="s">
        <v>299</v>
      </c>
      <c r="J22" s="70">
        <f t="shared" si="0"/>
        <v>1</v>
      </c>
      <c r="K22" s="149" t="b">
        <f>1=BJ22</f>
        <v>1</v>
      </c>
      <c r="L22" s="145"/>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145"/>
      <c r="AS22" s="7"/>
      <c r="AT22" s="7"/>
      <c r="AU22" s="7"/>
      <c r="AV22" s="7"/>
      <c r="AW22" s="7"/>
      <c r="AX22" s="7"/>
      <c r="AY22" s="7"/>
      <c r="AZ22" s="7"/>
      <c r="BA22" s="7"/>
      <c r="BB22" s="7"/>
      <c r="BC22" s="7"/>
      <c r="BD22" s="7"/>
      <c r="BE22" s="7"/>
      <c r="BF22" s="7"/>
      <c r="BG22" s="7"/>
      <c r="BH22" s="7"/>
      <c r="BI22" s="7"/>
      <c r="BJ22" s="6">
        <f>$BJ$1</f>
        <v>1</v>
      </c>
      <c r="BK22" s="7"/>
      <c r="BL22" s="7"/>
      <c r="BM22" s="7"/>
      <c r="BN22" s="7"/>
      <c r="BO22" s="7"/>
      <c r="BP22" s="7"/>
      <c r="BQ22" s="7"/>
      <c r="BR22" s="7"/>
      <c r="BS22" s="7"/>
      <c r="BT22" s="7"/>
      <c r="BU22" s="7"/>
      <c r="BV22" s="7"/>
      <c r="BW22" s="7"/>
      <c r="BX22" s="7"/>
      <c r="BY22" s="7"/>
      <c r="BZ22" s="7"/>
      <c r="CA22" s="7"/>
      <c r="CB22" s="7"/>
      <c r="CC22" s="16"/>
    </row>
    <row r="23" spans="1:81" x14ac:dyDescent="0.4">
      <c r="A23" s="113">
        <v>20</v>
      </c>
      <c r="B23" s="308"/>
      <c r="C23" s="269" t="s">
        <v>245</v>
      </c>
      <c r="D23" s="51" t="s">
        <v>59</v>
      </c>
      <c r="E23" s="90"/>
      <c r="F23" s="51" t="s">
        <v>303</v>
      </c>
      <c r="G23" s="89"/>
      <c r="H23" s="172"/>
      <c r="I23" s="70" t="s">
        <v>274</v>
      </c>
      <c r="J23" s="70">
        <f t="shared" si="0"/>
        <v>1</v>
      </c>
      <c r="K23" s="149" t="b">
        <f>OR($AU23,$AV23,$AW23)</f>
        <v>1</v>
      </c>
      <c r="L23" s="145"/>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145"/>
      <c r="AS23" s="7"/>
      <c r="AT23" s="7"/>
      <c r="AU23" s="7">
        <f>$AU$1</f>
        <v>1</v>
      </c>
      <c r="AV23" s="7">
        <f>$AV$1</f>
        <v>1</v>
      </c>
      <c r="AW23" s="7">
        <f>$AW$1</f>
        <v>1</v>
      </c>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16"/>
    </row>
    <row r="24" spans="1:81" ht="29.15" x14ac:dyDescent="0.4">
      <c r="A24" s="153">
        <v>21</v>
      </c>
      <c r="B24" s="308"/>
      <c r="C24" s="310" t="s">
        <v>304</v>
      </c>
      <c r="D24" s="51" t="s">
        <v>136</v>
      </c>
      <c r="E24" s="125"/>
      <c r="F24" s="51" t="s">
        <v>1099</v>
      </c>
      <c r="G24" s="89"/>
      <c r="H24" s="172"/>
      <c r="I24" s="148"/>
      <c r="J24" s="148">
        <f t="shared" si="0"/>
        <v>1</v>
      </c>
      <c r="K24" s="148" t="b">
        <f>0&lt;SUM(J25:J27)</f>
        <v>1</v>
      </c>
      <c r="L24" s="145"/>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145"/>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16"/>
    </row>
    <row r="25" spans="1:81" ht="32.6" customHeight="1" x14ac:dyDescent="0.4">
      <c r="A25" s="153">
        <v>22</v>
      </c>
      <c r="B25" s="308"/>
      <c r="C25" s="311"/>
      <c r="D25" s="51" t="s">
        <v>297</v>
      </c>
      <c r="E25" s="90"/>
      <c r="F25" s="316" t="s">
        <v>298</v>
      </c>
      <c r="G25" s="89"/>
      <c r="H25" s="172"/>
      <c r="I25" s="70" t="s">
        <v>305</v>
      </c>
      <c r="J25" s="70">
        <f t="shared" si="0"/>
        <v>1</v>
      </c>
      <c r="K25" s="149" t="b">
        <f>1=BK25</f>
        <v>1</v>
      </c>
      <c r="L25" s="145"/>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145"/>
      <c r="AS25" s="7"/>
      <c r="AT25" s="7"/>
      <c r="AU25" s="7"/>
      <c r="AV25" s="7"/>
      <c r="AW25" s="7"/>
      <c r="AX25" s="7"/>
      <c r="AY25" s="7"/>
      <c r="AZ25" s="7"/>
      <c r="BA25" s="7"/>
      <c r="BB25" s="7"/>
      <c r="BC25" s="7"/>
      <c r="BD25" s="7"/>
      <c r="BE25" s="7"/>
      <c r="BF25" s="7"/>
      <c r="BG25" s="7"/>
      <c r="BH25" s="7"/>
      <c r="BI25" s="7"/>
      <c r="BJ25" s="7"/>
      <c r="BK25" s="7">
        <f>$BK$1</f>
        <v>1</v>
      </c>
      <c r="BL25" s="7"/>
      <c r="BM25" s="7"/>
      <c r="BN25" s="7"/>
      <c r="BO25" s="7"/>
      <c r="BP25" s="7"/>
      <c r="BQ25" s="7"/>
      <c r="BR25" s="7"/>
      <c r="BS25" s="7"/>
      <c r="BT25" s="7"/>
      <c r="BU25" s="7"/>
      <c r="BV25" s="7"/>
      <c r="BW25" s="7"/>
      <c r="BX25" s="7"/>
      <c r="BY25" s="7"/>
      <c r="BZ25" s="7"/>
      <c r="CA25" s="7"/>
      <c r="CB25" s="7"/>
      <c r="CC25" s="16"/>
    </row>
    <row r="26" spans="1:81" ht="52.4" customHeight="1" x14ac:dyDescent="0.4">
      <c r="A26" s="153">
        <v>24</v>
      </c>
      <c r="B26" s="308"/>
      <c r="C26" s="311"/>
      <c r="D26" s="51" t="s">
        <v>300</v>
      </c>
      <c r="E26" s="90"/>
      <c r="F26" s="317"/>
      <c r="G26" s="89"/>
      <c r="H26" s="172"/>
      <c r="I26" s="70" t="s">
        <v>305</v>
      </c>
      <c r="J26" s="70">
        <f t="shared" si="0"/>
        <v>1</v>
      </c>
      <c r="K26" s="149" t="b">
        <f t="shared" ref="K26:K27" si="2">1=BK26</f>
        <v>1</v>
      </c>
      <c r="L26" s="145"/>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145"/>
      <c r="AS26" s="7"/>
      <c r="AT26" s="7"/>
      <c r="AU26" s="7"/>
      <c r="AV26" s="7"/>
      <c r="AW26" s="7"/>
      <c r="AX26" s="7"/>
      <c r="AY26" s="7"/>
      <c r="AZ26" s="7"/>
      <c r="BA26" s="7"/>
      <c r="BB26" s="7"/>
      <c r="BC26" s="7"/>
      <c r="BD26" s="7"/>
      <c r="BE26" s="7"/>
      <c r="BF26" s="7"/>
      <c r="BG26" s="7"/>
      <c r="BH26" s="7"/>
      <c r="BI26" s="7"/>
      <c r="BJ26" s="7"/>
      <c r="BK26" s="7">
        <f t="shared" ref="BK26:BK27" si="3">$BK$1</f>
        <v>1</v>
      </c>
      <c r="BL26" s="7"/>
      <c r="BM26" s="7"/>
      <c r="BN26" s="7"/>
      <c r="BO26" s="7"/>
      <c r="BP26" s="7"/>
      <c r="BQ26" s="7"/>
      <c r="BR26" s="7"/>
      <c r="BS26" s="7"/>
      <c r="BT26" s="7"/>
      <c r="BU26" s="7"/>
      <c r="BV26" s="7"/>
      <c r="BW26" s="7"/>
      <c r="BX26" s="7"/>
      <c r="BY26" s="7"/>
      <c r="BZ26" s="7"/>
      <c r="CA26" s="7"/>
      <c r="CB26" s="7"/>
      <c r="CC26" s="16"/>
    </row>
    <row r="27" spans="1:81" ht="29.15" x14ac:dyDescent="0.4">
      <c r="A27" s="113">
        <v>23</v>
      </c>
      <c r="B27" s="308"/>
      <c r="C27" s="311"/>
      <c r="D27" s="51" t="s">
        <v>301</v>
      </c>
      <c r="E27" s="90"/>
      <c r="F27" s="51" t="s">
        <v>302</v>
      </c>
      <c r="G27" s="89"/>
      <c r="H27" s="172"/>
      <c r="I27" s="70" t="s">
        <v>305</v>
      </c>
      <c r="J27" s="70">
        <f t="shared" si="0"/>
        <v>1</v>
      </c>
      <c r="K27" s="149" t="b">
        <f t="shared" si="2"/>
        <v>1</v>
      </c>
      <c r="L27" s="145"/>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145"/>
      <c r="AS27" s="7"/>
      <c r="AT27" s="7"/>
      <c r="AU27" s="7"/>
      <c r="AV27" s="7"/>
      <c r="AW27" s="7"/>
      <c r="AX27" s="7"/>
      <c r="AY27" s="7"/>
      <c r="AZ27" s="7"/>
      <c r="BA27" s="7"/>
      <c r="BB27" s="7"/>
      <c r="BC27" s="7"/>
      <c r="BD27" s="7"/>
      <c r="BE27" s="7"/>
      <c r="BF27" s="7"/>
      <c r="BG27" s="7"/>
      <c r="BH27" s="7"/>
      <c r="BI27" s="7"/>
      <c r="BJ27" s="7"/>
      <c r="BK27" s="7">
        <f t="shared" si="3"/>
        <v>1</v>
      </c>
      <c r="BL27" s="7"/>
      <c r="BM27" s="7"/>
      <c r="BN27" s="7"/>
      <c r="BO27" s="7"/>
      <c r="BP27" s="7"/>
      <c r="BQ27" s="7"/>
      <c r="BR27" s="7"/>
      <c r="BS27" s="7"/>
      <c r="BT27" s="7"/>
      <c r="BU27" s="7"/>
      <c r="BV27" s="7"/>
      <c r="BW27" s="7"/>
      <c r="BX27" s="7"/>
      <c r="BY27" s="7"/>
      <c r="BZ27" s="7"/>
      <c r="CA27" s="7"/>
      <c r="CB27" s="7"/>
      <c r="CC27" s="16"/>
    </row>
    <row r="28" spans="1:81" ht="29.15" x14ac:dyDescent="0.4">
      <c r="A28" s="153">
        <v>25</v>
      </c>
      <c r="B28" s="308"/>
      <c r="C28" s="310" t="s">
        <v>306</v>
      </c>
      <c r="D28" s="51" t="s">
        <v>136</v>
      </c>
      <c r="E28" s="125"/>
      <c r="F28" s="51" t="s">
        <v>1099</v>
      </c>
      <c r="G28" s="89"/>
      <c r="H28" s="172"/>
      <c r="I28" s="148"/>
      <c r="J28" s="148">
        <f t="shared" si="0"/>
        <v>1</v>
      </c>
      <c r="K28" s="148" t="b">
        <f>0&lt;SUM(J29,J30)</f>
        <v>1</v>
      </c>
      <c r="L28" s="145"/>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145"/>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16"/>
    </row>
    <row r="29" spans="1:81" x14ac:dyDescent="0.4">
      <c r="A29" s="113">
        <v>26</v>
      </c>
      <c r="B29" s="308"/>
      <c r="C29" s="311"/>
      <c r="D29" s="51" t="s">
        <v>307</v>
      </c>
      <c r="E29" s="90"/>
      <c r="F29" s="51"/>
      <c r="G29" s="89"/>
      <c r="H29" s="172"/>
      <c r="I29" s="70" t="s">
        <v>305</v>
      </c>
      <c r="J29" s="70">
        <f t="shared" si="0"/>
        <v>1</v>
      </c>
      <c r="K29" s="149" t="b">
        <f>1=BK29</f>
        <v>1</v>
      </c>
      <c r="L29" s="145"/>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145"/>
      <c r="AS29" s="7"/>
      <c r="AT29" s="7"/>
      <c r="AU29" s="7"/>
      <c r="AV29" s="7"/>
      <c r="AW29" s="7"/>
      <c r="AX29" s="7"/>
      <c r="AY29" s="7"/>
      <c r="AZ29" s="7"/>
      <c r="BA29" s="7"/>
      <c r="BB29" s="7"/>
      <c r="BC29" s="7"/>
      <c r="BD29" s="7"/>
      <c r="BE29" s="7"/>
      <c r="BF29" s="7"/>
      <c r="BG29" s="7"/>
      <c r="BH29" s="7"/>
      <c r="BI29" s="7"/>
      <c r="BJ29" s="7"/>
      <c r="BK29" s="7">
        <f t="shared" ref="BK29:BK30" si="4">$BK$1</f>
        <v>1</v>
      </c>
      <c r="BL29" s="7"/>
      <c r="BM29" s="7"/>
      <c r="BN29" s="7"/>
      <c r="BO29" s="7"/>
      <c r="BP29" s="7"/>
      <c r="BQ29" s="7"/>
      <c r="BR29" s="7"/>
      <c r="BS29" s="7"/>
      <c r="BT29" s="7"/>
      <c r="BU29" s="7"/>
      <c r="BV29" s="7"/>
      <c r="BW29" s="7"/>
      <c r="BX29" s="7"/>
      <c r="BY29" s="7"/>
      <c r="BZ29" s="7"/>
      <c r="CA29" s="7"/>
      <c r="CB29" s="7"/>
      <c r="CC29" s="16"/>
    </row>
    <row r="30" spans="1:81" ht="15" thickBot="1" x14ac:dyDescent="0.45">
      <c r="A30" s="153">
        <v>27</v>
      </c>
      <c r="B30" s="309"/>
      <c r="C30" s="313"/>
      <c r="D30" s="109" t="s">
        <v>308</v>
      </c>
      <c r="E30" s="91"/>
      <c r="F30" s="109"/>
      <c r="G30" s="92"/>
      <c r="H30" s="172"/>
      <c r="I30" s="70" t="s">
        <v>305</v>
      </c>
      <c r="J30" s="70">
        <f t="shared" si="0"/>
        <v>1</v>
      </c>
      <c r="K30" s="149" t="b">
        <f>1=BK30</f>
        <v>1</v>
      </c>
      <c r="L30" s="145"/>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145"/>
      <c r="AS30" s="7"/>
      <c r="AT30" s="7"/>
      <c r="AU30" s="7"/>
      <c r="AV30" s="7"/>
      <c r="AW30" s="7"/>
      <c r="AX30" s="7"/>
      <c r="AY30" s="7"/>
      <c r="AZ30" s="7"/>
      <c r="BA30" s="7"/>
      <c r="BB30" s="7"/>
      <c r="BC30" s="7"/>
      <c r="BD30" s="7"/>
      <c r="BE30" s="7"/>
      <c r="BF30" s="7"/>
      <c r="BG30" s="7"/>
      <c r="BH30" s="7"/>
      <c r="BI30" s="7"/>
      <c r="BJ30" s="7"/>
      <c r="BK30" s="7">
        <f t="shared" si="4"/>
        <v>1</v>
      </c>
      <c r="BL30" s="7"/>
      <c r="BM30" s="7"/>
      <c r="BN30" s="7"/>
      <c r="BO30" s="7"/>
      <c r="BP30" s="7"/>
      <c r="BQ30" s="7"/>
      <c r="BR30" s="7"/>
      <c r="BS30" s="7"/>
      <c r="BT30" s="7"/>
      <c r="BU30" s="7"/>
      <c r="BV30" s="7"/>
      <c r="BW30" s="7"/>
      <c r="BX30" s="7"/>
      <c r="BY30" s="7"/>
      <c r="BZ30" s="7"/>
      <c r="CA30" s="7"/>
      <c r="CB30" s="7"/>
      <c r="CC30" s="16"/>
    </row>
    <row r="31" spans="1:81" x14ac:dyDescent="0.4">
      <c r="A31" s="153">
        <v>28</v>
      </c>
      <c r="B31" s="307" t="s">
        <v>309</v>
      </c>
      <c r="C31" s="268" t="s">
        <v>246</v>
      </c>
      <c r="D31" s="110" t="s">
        <v>59</v>
      </c>
      <c r="E31" s="93"/>
      <c r="F31" s="110" t="s">
        <v>310</v>
      </c>
      <c r="G31" s="94"/>
      <c r="H31" s="172"/>
      <c r="I31" s="70" t="s">
        <v>274</v>
      </c>
      <c r="J31" s="70">
        <f t="shared" si="0"/>
        <v>1</v>
      </c>
      <c r="K31" s="149" t="b">
        <f>OR($AU31,$AV31,$AW31)</f>
        <v>1</v>
      </c>
      <c r="L31" s="145"/>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145"/>
      <c r="AS31" s="7"/>
      <c r="AT31" s="7"/>
      <c r="AU31" s="7">
        <f>$AU$1</f>
        <v>1</v>
      </c>
      <c r="AV31" s="7">
        <f>$AV$1</f>
        <v>1</v>
      </c>
      <c r="AW31" s="7">
        <f>$AW$1</f>
        <v>1</v>
      </c>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16"/>
    </row>
    <row r="32" spans="1:81" x14ac:dyDescent="0.4">
      <c r="A32" s="113">
        <v>29</v>
      </c>
      <c r="B32" s="308"/>
      <c r="C32" s="264" t="s">
        <v>311</v>
      </c>
      <c r="D32" s="51" t="s">
        <v>59</v>
      </c>
      <c r="E32" s="90"/>
      <c r="F32" s="51" t="s">
        <v>312</v>
      </c>
      <c r="G32" s="89"/>
      <c r="H32" s="172"/>
      <c r="I32" s="70" t="s">
        <v>313</v>
      </c>
      <c r="J32" s="70">
        <f t="shared" si="0"/>
        <v>1</v>
      </c>
      <c r="K32" s="149" t="b">
        <f>2=SUM($M32,AR32)</f>
        <v>1</v>
      </c>
      <c r="L32" s="145"/>
      <c r="M32" s="7">
        <f>$M$1</f>
        <v>1</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145">
        <f>AR1</f>
        <v>1</v>
      </c>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16"/>
    </row>
    <row r="33" spans="1:81" ht="58.3" x14ac:dyDescent="0.4">
      <c r="A33" s="153">
        <v>30</v>
      </c>
      <c r="B33" s="308"/>
      <c r="C33" s="310" t="s">
        <v>314</v>
      </c>
      <c r="D33" s="51" t="s">
        <v>136</v>
      </c>
      <c r="E33" s="125"/>
      <c r="F33" s="51" t="s">
        <v>1100</v>
      </c>
      <c r="G33" s="89"/>
      <c r="H33" s="172"/>
      <c r="I33" s="148"/>
      <c r="J33" s="148">
        <f t="shared" si="0"/>
        <v>1</v>
      </c>
      <c r="K33" s="148" t="b">
        <f>0&lt;SUM(J34,J35)</f>
        <v>1</v>
      </c>
      <c r="L33" s="145"/>
      <c r="M33" s="6"/>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145"/>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16"/>
    </row>
    <row r="34" spans="1:81" x14ac:dyDescent="0.4">
      <c r="A34" s="153">
        <v>31</v>
      </c>
      <c r="B34" s="308"/>
      <c r="C34" s="311"/>
      <c r="D34" s="111" t="s">
        <v>315</v>
      </c>
      <c r="E34" s="90"/>
      <c r="F34" s="225" t="s">
        <v>316</v>
      </c>
      <c r="G34" s="89"/>
      <c r="H34" s="172"/>
      <c r="I34" s="70" t="s">
        <v>317</v>
      </c>
      <c r="J34" s="70">
        <f t="shared" si="0"/>
        <v>1</v>
      </c>
      <c r="K34" s="149" t="b">
        <f>1=BL34</f>
        <v>1</v>
      </c>
      <c r="L34" s="145"/>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145"/>
      <c r="AS34" s="7"/>
      <c r="AT34" s="7"/>
      <c r="AU34" s="7"/>
      <c r="AV34" s="7"/>
      <c r="AW34" s="7"/>
      <c r="AX34" s="7"/>
      <c r="AY34" s="7"/>
      <c r="AZ34" s="7"/>
      <c r="BA34" s="7"/>
      <c r="BB34" s="7"/>
      <c r="BC34" s="7"/>
      <c r="BD34" s="7"/>
      <c r="BE34" s="7"/>
      <c r="BF34" s="7"/>
      <c r="BG34" s="7"/>
      <c r="BH34" s="7"/>
      <c r="BI34" s="7"/>
      <c r="BJ34" s="7"/>
      <c r="BK34" s="7"/>
      <c r="BL34" s="7">
        <f>$BL$1</f>
        <v>1</v>
      </c>
      <c r="BM34" s="7"/>
      <c r="BN34" s="7"/>
      <c r="BO34" s="7"/>
      <c r="BP34" s="7"/>
      <c r="BQ34" s="7"/>
      <c r="BR34" s="7"/>
      <c r="BS34" s="7"/>
      <c r="BT34" s="7"/>
      <c r="BU34" s="7"/>
      <c r="BV34" s="7"/>
      <c r="BW34" s="7"/>
      <c r="BX34" s="7"/>
      <c r="BY34" s="7"/>
      <c r="BZ34" s="7"/>
      <c r="CA34" s="7"/>
      <c r="CB34" s="7"/>
      <c r="CC34" s="16"/>
    </row>
    <row r="35" spans="1:81" x14ac:dyDescent="0.4">
      <c r="A35" s="113">
        <v>32</v>
      </c>
      <c r="B35" s="308"/>
      <c r="C35" s="312"/>
      <c r="D35" s="111" t="s">
        <v>300</v>
      </c>
      <c r="E35" s="90"/>
      <c r="F35" s="51"/>
      <c r="G35" s="89"/>
      <c r="H35" s="172"/>
      <c r="I35" s="70" t="s">
        <v>317</v>
      </c>
      <c r="J35" s="70">
        <f t="shared" si="0"/>
        <v>1</v>
      </c>
      <c r="K35" s="149" t="b">
        <f>1=BL35</f>
        <v>1</v>
      </c>
      <c r="L35" s="145"/>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145"/>
      <c r="AS35" s="7"/>
      <c r="AT35" s="7"/>
      <c r="AU35" s="7"/>
      <c r="AV35" s="7"/>
      <c r="AW35" s="7"/>
      <c r="AX35" s="7"/>
      <c r="AY35" s="7"/>
      <c r="AZ35" s="7"/>
      <c r="BA35" s="7"/>
      <c r="BB35" s="7"/>
      <c r="BC35" s="7"/>
      <c r="BD35" s="7"/>
      <c r="BE35" s="7"/>
      <c r="BF35" s="7"/>
      <c r="BG35" s="7"/>
      <c r="BH35" s="7"/>
      <c r="BI35" s="7"/>
      <c r="BJ35" s="7"/>
      <c r="BK35" s="7"/>
      <c r="BL35" s="7">
        <f>$BL$1</f>
        <v>1</v>
      </c>
      <c r="BM35" s="7"/>
      <c r="BN35" s="7"/>
      <c r="BO35" s="7"/>
      <c r="BP35" s="7"/>
      <c r="BQ35" s="7"/>
      <c r="BR35" s="7"/>
      <c r="BS35" s="7"/>
      <c r="BT35" s="7"/>
      <c r="BU35" s="7"/>
      <c r="BV35" s="7"/>
      <c r="BW35" s="7"/>
      <c r="BX35" s="7"/>
      <c r="BY35" s="7"/>
      <c r="BZ35" s="7"/>
      <c r="CA35" s="7"/>
      <c r="CB35" s="7"/>
      <c r="CC35" s="16"/>
    </row>
    <row r="36" spans="1:81" ht="29.15" x14ac:dyDescent="0.4">
      <c r="A36" s="153">
        <v>33</v>
      </c>
      <c r="B36" s="308"/>
      <c r="C36" s="265" t="s">
        <v>318</v>
      </c>
      <c r="D36" s="51" t="s">
        <v>319</v>
      </c>
      <c r="E36" s="90"/>
      <c r="F36" s="51" t="s">
        <v>320</v>
      </c>
      <c r="G36" s="89"/>
      <c r="H36" s="172"/>
      <c r="I36" s="71" t="s">
        <v>321</v>
      </c>
      <c r="J36" s="71">
        <f t="shared" si="0"/>
        <v>1</v>
      </c>
      <c r="K36" s="149" t="b">
        <f>2=SUM($M36,AR36)</f>
        <v>1</v>
      </c>
      <c r="L36" s="145"/>
      <c r="M36" s="7">
        <f>$M$1</f>
        <v>1</v>
      </c>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145">
        <f>$AR$1</f>
        <v>1</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16"/>
    </row>
    <row r="37" spans="1:81" ht="29.15" x14ac:dyDescent="0.4">
      <c r="A37" s="153">
        <v>34</v>
      </c>
      <c r="B37" s="308"/>
      <c r="C37" s="264" t="s">
        <v>322</v>
      </c>
      <c r="D37" s="51" t="s">
        <v>59</v>
      </c>
      <c r="E37" s="90"/>
      <c r="F37" s="51"/>
      <c r="G37" s="89"/>
      <c r="H37" s="172"/>
      <c r="I37" s="70" t="s">
        <v>323</v>
      </c>
      <c r="J37" s="70">
        <f t="shared" si="0"/>
        <v>1</v>
      </c>
      <c r="K37" s="149" t="b">
        <f>OR($AV$37,$AW$37)</f>
        <v>1</v>
      </c>
      <c r="L37" s="145"/>
      <c r="M37" s="7"/>
      <c r="N37" s="7"/>
      <c r="O37" s="6"/>
      <c r="P37" s="6"/>
      <c r="Q37" s="6"/>
      <c r="R37" s="6"/>
      <c r="S37" s="6"/>
      <c r="T37" s="6"/>
      <c r="U37" s="6"/>
      <c r="V37" s="6"/>
      <c r="W37" s="6"/>
      <c r="X37" s="6"/>
      <c r="Y37" s="6"/>
      <c r="Z37" s="6"/>
      <c r="AA37" s="6"/>
      <c r="AB37" s="6"/>
      <c r="AC37" s="7"/>
      <c r="AD37" s="7"/>
      <c r="AE37" s="7"/>
      <c r="AF37" s="7"/>
      <c r="AG37" s="7"/>
      <c r="AH37" s="7"/>
      <c r="AI37" s="7"/>
      <c r="AJ37" s="7"/>
      <c r="AK37" s="7"/>
      <c r="AL37" s="7"/>
      <c r="AM37" s="7"/>
      <c r="AN37" s="7"/>
      <c r="AO37" s="7"/>
      <c r="AP37" s="7"/>
      <c r="AQ37" s="7"/>
      <c r="AR37" s="145"/>
      <c r="AS37" s="7"/>
      <c r="AT37" s="7"/>
      <c r="AU37" s="7"/>
      <c r="AV37" s="7">
        <f>$AV$1</f>
        <v>1</v>
      </c>
      <c r="AW37" s="7">
        <f>$AW$1</f>
        <v>1</v>
      </c>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16"/>
    </row>
    <row r="38" spans="1:81" ht="29.15" x14ac:dyDescent="0.4">
      <c r="A38" s="113">
        <v>35</v>
      </c>
      <c r="B38" s="308"/>
      <c r="C38" s="264" t="s">
        <v>324</v>
      </c>
      <c r="D38" s="51" t="s">
        <v>59</v>
      </c>
      <c r="E38" s="90"/>
      <c r="F38" s="51"/>
      <c r="G38" s="89"/>
      <c r="H38" s="172"/>
      <c r="I38" s="70" t="s">
        <v>317</v>
      </c>
      <c r="J38" s="70">
        <f t="shared" si="0"/>
        <v>1</v>
      </c>
      <c r="K38" s="149" t="b">
        <f>1=BL38</f>
        <v>1</v>
      </c>
      <c r="L38" s="145"/>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145"/>
      <c r="AS38" s="7"/>
      <c r="AT38" s="7"/>
      <c r="AU38" s="7"/>
      <c r="AV38" s="7"/>
      <c r="AW38" s="7"/>
      <c r="AX38" s="7"/>
      <c r="AY38" s="7"/>
      <c r="AZ38" s="7"/>
      <c r="BA38" s="7"/>
      <c r="BB38" s="7"/>
      <c r="BC38" s="7"/>
      <c r="BD38" s="7"/>
      <c r="BE38" s="7"/>
      <c r="BF38" s="7"/>
      <c r="BG38" s="7"/>
      <c r="BH38" s="7"/>
      <c r="BI38" s="7"/>
      <c r="BJ38" s="7"/>
      <c r="BK38" s="7"/>
      <c r="BL38" s="7">
        <f>$BL$1</f>
        <v>1</v>
      </c>
      <c r="BM38" s="7"/>
      <c r="BN38" s="7"/>
      <c r="BO38" s="7"/>
      <c r="BP38" s="7"/>
      <c r="BQ38" s="7"/>
      <c r="BR38" s="7"/>
      <c r="BS38" s="7"/>
      <c r="BT38" s="7"/>
      <c r="BU38" s="7"/>
      <c r="BV38" s="7"/>
      <c r="BW38" s="7"/>
      <c r="BX38" s="7"/>
      <c r="BY38" s="7"/>
      <c r="BZ38" s="7"/>
      <c r="CA38" s="7"/>
      <c r="CB38" s="7"/>
      <c r="CC38" s="16"/>
    </row>
    <row r="39" spans="1:81" ht="29.15" x14ac:dyDescent="0.4">
      <c r="A39" s="153">
        <v>36</v>
      </c>
      <c r="B39" s="308"/>
      <c r="C39" s="310" t="s">
        <v>325</v>
      </c>
      <c r="D39" s="111" t="s">
        <v>136</v>
      </c>
      <c r="E39" s="125"/>
      <c r="F39" s="51" t="s">
        <v>1099</v>
      </c>
      <c r="G39" s="89"/>
      <c r="H39" s="172"/>
      <c r="I39" s="148"/>
      <c r="J39" s="148">
        <f t="shared" si="0"/>
        <v>1</v>
      </c>
      <c r="K39" s="148" t="b">
        <f>0&lt;SUM(J40,J41)</f>
        <v>1</v>
      </c>
      <c r="L39" s="145"/>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14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16"/>
    </row>
    <row r="40" spans="1:81" ht="29.15" x14ac:dyDescent="0.4">
      <c r="A40" s="153">
        <v>37</v>
      </c>
      <c r="B40" s="308"/>
      <c r="C40" s="311"/>
      <c r="D40" s="111" t="s">
        <v>326</v>
      </c>
      <c r="E40" s="90"/>
      <c r="F40" s="51"/>
      <c r="G40" s="89"/>
      <c r="H40" s="172"/>
      <c r="I40" s="70" t="s">
        <v>327</v>
      </c>
      <c r="J40" s="70">
        <f t="shared" si="0"/>
        <v>1</v>
      </c>
      <c r="K40" s="149" t="b">
        <f>2=SUM($BM40,OR($AK40:$AO40))</f>
        <v>1</v>
      </c>
      <c r="L40" s="145"/>
      <c r="M40" s="7"/>
      <c r="N40" s="7"/>
      <c r="O40" s="7"/>
      <c r="P40" s="7"/>
      <c r="Q40" s="7"/>
      <c r="R40" s="7"/>
      <c r="S40" s="7"/>
      <c r="T40" s="7"/>
      <c r="U40" s="7"/>
      <c r="V40" s="7"/>
      <c r="W40" s="7"/>
      <c r="X40" s="7"/>
      <c r="Y40" s="7"/>
      <c r="Z40" s="7"/>
      <c r="AA40" s="7"/>
      <c r="AB40" s="7"/>
      <c r="AC40" s="7"/>
      <c r="AD40" s="7"/>
      <c r="AE40" s="7"/>
      <c r="AF40" s="7"/>
      <c r="AG40" s="7"/>
      <c r="AH40" s="7"/>
      <c r="AI40" s="7"/>
      <c r="AJ40" s="7"/>
      <c r="AK40" s="7">
        <f>$AK$1</f>
        <v>1</v>
      </c>
      <c r="AL40" s="7">
        <f>$AL$1</f>
        <v>1</v>
      </c>
      <c r="AM40" s="7">
        <f>$AM$1</f>
        <v>1</v>
      </c>
      <c r="AN40" s="7">
        <f>$AN$1</f>
        <v>1</v>
      </c>
      <c r="AO40" s="7">
        <f>$AO$1</f>
        <v>1</v>
      </c>
      <c r="AP40" s="7"/>
      <c r="AQ40" s="7"/>
      <c r="AR40" s="145"/>
      <c r="AS40" s="7"/>
      <c r="AT40" s="7"/>
      <c r="AU40" s="7"/>
      <c r="AV40" s="7"/>
      <c r="AW40" s="7"/>
      <c r="AX40" s="7"/>
      <c r="AY40" s="7"/>
      <c r="AZ40" s="7"/>
      <c r="BA40" s="7"/>
      <c r="BB40" s="7"/>
      <c r="BC40" s="7"/>
      <c r="BD40" s="7"/>
      <c r="BE40" s="7"/>
      <c r="BF40" s="7"/>
      <c r="BG40" s="7"/>
      <c r="BH40" s="7"/>
      <c r="BI40" s="7"/>
      <c r="BJ40" s="7"/>
      <c r="BK40" s="7"/>
      <c r="BL40" s="7"/>
      <c r="BM40" s="7">
        <f>$BM$1</f>
        <v>1</v>
      </c>
      <c r="BN40" s="7"/>
      <c r="BO40" s="7"/>
      <c r="BP40" s="7"/>
      <c r="BQ40" s="7"/>
      <c r="BR40" s="7"/>
      <c r="BS40" s="7"/>
      <c r="BT40" s="7"/>
      <c r="BU40" s="7"/>
      <c r="BV40" s="7"/>
      <c r="BW40" s="7"/>
      <c r="BX40" s="7"/>
      <c r="BY40" s="7"/>
      <c r="BZ40" s="7"/>
      <c r="CA40" s="7"/>
      <c r="CB40" s="7"/>
      <c r="CC40" s="16"/>
    </row>
    <row r="41" spans="1:81" ht="29.15" x14ac:dyDescent="0.4">
      <c r="A41" s="113">
        <v>38</v>
      </c>
      <c r="B41" s="308"/>
      <c r="C41" s="312"/>
      <c r="D41" s="111" t="s">
        <v>328</v>
      </c>
      <c r="E41" s="90"/>
      <c r="F41" s="51"/>
      <c r="G41" s="89"/>
      <c r="H41" s="172"/>
      <c r="I41" s="70" t="s">
        <v>327</v>
      </c>
      <c r="J41" s="70">
        <f t="shared" si="0"/>
        <v>1</v>
      </c>
      <c r="K41" s="149" t="b">
        <f>2=SUM($BM41,OR($AK41:$AO41))</f>
        <v>1</v>
      </c>
      <c r="L41" s="145"/>
      <c r="M41" s="7"/>
      <c r="N41" s="7"/>
      <c r="O41" s="7"/>
      <c r="P41" s="7"/>
      <c r="Q41" s="7"/>
      <c r="R41" s="7"/>
      <c r="S41" s="7"/>
      <c r="T41" s="7"/>
      <c r="U41" s="7"/>
      <c r="V41" s="7"/>
      <c r="W41" s="7"/>
      <c r="X41" s="7"/>
      <c r="Y41" s="7"/>
      <c r="Z41" s="7"/>
      <c r="AA41" s="7"/>
      <c r="AB41" s="7"/>
      <c r="AC41" s="7"/>
      <c r="AD41" s="7"/>
      <c r="AE41" s="7"/>
      <c r="AF41" s="7"/>
      <c r="AG41" s="7"/>
      <c r="AH41" s="7"/>
      <c r="AI41" s="7"/>
      <c r="AJ41" s="7"/>
      <c r="AK41" s="7">
        <f>$AK$1</f>
        <v>1</v>
      </c>
      <c r="AL41" s="7">
        <f>$AL$1</f>
        <v>1</v>
      </c>
      <c r="AM41" s="7">
        <f>$AM$1</f>
        <v>1</v>
      </c>
      <c r="AN41" s="7">
        <f>$AN$1</f>
        <v>1</v>
      </c>
      <c r="AO41" s="7">
        <f>$AO$1</f>
        <v>1</v>
      </c>
      <c r="AP41" s="7"/>
      <c r="AQ41" s="7"/>
      <c r="AR41" s="145"/>
      <c r="AS41" s="7"/>
      <c r="AT41" s="7"/>
      <c r="AU41" s="7"/>
      <c r="AV41" s="7"/>
      <c r="AW41" s="7"/>
      <c r="AX41" s="7"/>
      <c r="AY41" s="7"/>
      <c r="AZ41" s="7"/>
      <c r="BA41" s="7"/>
      <c r="BB41" s="7"/>
      <c r="BC41" s="7"/>
      <c r="BD41" s="7"/>
      <c r="BE41" s="7"/>
      <c r="BF41" s="7"/>
      <c r="BG41" s="7"/>
      <c r="BH41" s="7"/>
      <c r="BI41" s="7"/>
      <c r="BJ41" s="7"/>
      <c r="BK41" s="7"/>
      <c r="BL41" s="7"/>
      <c r="BM41" s="7">
        <f>$BM$1</f>
        <v>1</v>
      </c>
      <c r="BN41" s="7"/>
      <c r="BO41" s="7"/>
      <c r="BP41" s="7"/>
      <c r="BQ41" s="7"/>
      <c r="BR41" s="7"/>
      <c r="BS41" s="7"/>
      <c r="BT41" s="7"/>
      <c r="BU41" s="7"/>
      <c r="BV41" s="7"/>
      <c r="BW41" s="7"/>
      <c r="BX41" s="7"/>
      <c r="BY41" s="7"/>
      <c r="BZ41" s="7"/>
      <c r="CA41" s="7"/>
      <c r="CB41" s="7"/>
      <c r="CC41" s="16"/>
    </row>
    <row r="42" spans="1:81" ht="29.15" x14ac:dyDescent="0.4">
      <c r="A42" s="153">
        <v>39</v>
      </c>
      <c r="B42" s="308"/>
      <c r="C42" s="265" t="s">
        <v>329</v>
      </c>
      <c r="D42" s="51" t="s">
        <v>330</v>
      </c>
      <c r="E42" s="53"/>
      <c r="F42" s="51" t="s">
        <v>331</v>
      </c>
      <c r="G42" s="89"/>
      <c r="H42" s="172"/>
      <c r="I42" s="70" t="s">
        <v>332</v>
      </c>
      <c r="J42" s="70">
        <f t="shared" si="0"/>
        <v>1</v>
      </c>
      <c r="K42" s="149" t="b">
        <f>1=$BM$42</f>
        <v>1</v>
      </c>
      <c r="L42" s="145"/>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145"/>
      <c r="AS42" s="7"/>
      <c r="AT42" s="7"/>
      <c r="AU42" s="7"/>
      <c r="AV42" s="7"/>
      <c r="AW42" s="7"/>
      <c r="AX42" s="7"/>
      <c r="AY42" s="7"/>
      <c r="AZ42" s="7"/>
      <c r="BA42" s="7"/>
      <c r="BB42" s="7"/>
      <c r="BC42" s="7"/>
      <c r="BD42" s="7"/>
      <c r="BE42" s="7"/>
      <c r="BF42" s="7"/>
      <c r="BG42" s="7"/>
      <c r="BH42" s="7"/>
      <c r="BI42" s="7"/>
      <c r="BJ42" s="7"/>
      <c r="BK42" s="7"/>
      <c r="BL42" s="7"/>
      <c r="BM42" s="7">
        <f>$BM$1</f>
        <v>1</v>
      </c>
      <c r="BN42" s="7"/>
      <c r="BO42" s="7"/>
      <c r="BP42" s="7"/>
      <c r="BQ42" s="7"/>
      <c r="BR42" s="7"/>
      <c r="BS42" s="7"/>
      <c r="BT42" s="7"/>
      <c r="BU42" s="7"/>
      <c r="BV42" s="7"/>
      <c r="BW42" s="7"/>
      <c r="BX42" s="7"/>
      <c r="BY42" s="7"/>
      <c r="BZ42" s="7"/>
      <c r="CA42" s="7"/>
      <c r="CB42" s="7"/>
      <c r="CC42" s="16"/>
    </row>
    <row r="43" spans="1:81" ht="29.15" x14ac:dyDescent="0.4">
      <c r="A43" s="153">
        <v>40</v>
      </c>
      <c r="B43" s="308"/>
      <c r="C43" s="264" t="s">
        <v>333</v>
      </c>
      <c r="D43" s="51" t="s">
        <v>59</v>
      </c>
      <c r="E43" s="53"/>
      <c r="F43" s="51"/>
      <c r="G43" s="89"/>
      <c r="H43" s="172"/>
      <c r="I43" s="71" t="s">
        <v>321</v>
      </c>
      <c r="J43" s="71">
        <f t="shared" si="0"/>
        <v>1</v>
      </c>
      <c r="K43" s="149" t="b">
        <f>2=SUM($M43,AR43)</f>
        <v>1</v>
      </c>
      <c r="L43" s="145"/>
      <c r="M43" s="7">
        <f>$M$1</f>
        <v>1</v>
      </c>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145">
        <f>AR1</f>
        <v>1</v>
      </c>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16"/>
    </row>
    <row r="44" spans="1:81" ht="29.15" x14ac:dyDescent="0.4">
      <c r="A44" s="113">
        <v>41</v>
      </c>
      <c r="B44" s="308"/>
      <c r="C44" s="264" t="s">
        <v>334</v>
      </c>
      <c r="D44" s="51" t="s">
        <v>59</v>
      </c>
      <c r="E44" s="53"/>
      <c r="F44" s="51"/>
      <c r="G44" s="89"/>
      <c r="H44" s="172"/>
      <c r="I44" s="70" t="s">
        <v>274</v>
      </c>
      <c r="J44" s="70">
        <f t="shared" si="0"/>
        <v>1</v>
      </c>
      <c r="K44" s="149" t="b">
        <f>OR($AU44,$AV44,$AW44)</f>
        <v>1</v>
      </c>
      <c r="L44" s="145"/>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145"/>
      <c r="AS44" s="7"/>
      <c r="AT44" s="7"/>
      <c r="AU44" s="7">
        <f>$AU$1</f>
        <v>1</v>
      </c>
      <c r="AV44" s="7">
        <f>$AV$1</f>
        <v>1</v>
      </c>
      <c r="AW44" s="7">
        <f>$AW$1</f>
        <v>1</v>
      </c>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16"/>
    </row>
    <row r="45" spans="1:81" ht="29.6" thickBot="1" x14ac:dyDescent="0.45">
      <c r="A45" s="153">
        <v>42</v>
      </c>
      <c r="B45" s="308"/>
      <c r="C45" s="264" t="s">
        <v>335</v>
      </c>
      <c r="D45" s="112" t="s">
        <v>59</v>
      </c>
      <c r="E45" s="95"/>
      <c r="F45" s="112"/>
      <c r="G45" s="96"/>
      <c r="H45" s="172"/>
      <c r="I45" s="70" t="s">
        <v>336</v>
      </c>
      <c r="J45" s="70">
        <f t="shared" si="0"/>
        <v>1</v>
      </c>
      <c r="K45" s="149" t="b">
        <f>2=SUM($AR45,OR(AI45,AK45,AL45,AM45,AN45,AO45))</f>
        <v>1</v>
      </c>
      <c r="L45" s="145"/>
      <c r="M45" s="7"/>
      <c r="N45" s="7"/>
      <c r="O45" s="7"/>
      <c r="P45" s="7"/>
      <c r="Q45" s="7"/>
      <c r="R45" s="7"/>
      <c r="S45" s="7"/>
      <c r="T45" s="7"/>
      <c r="U45" s="7"/>
      <c r="V45" s="7"/>
      <c r="W45" s="7"/>
      <c r="X45" s="7"/>
      <c r="Y45" s="7"/>
      <c r="Z45" s="7"/>
      <c r="AA45" s="7"/>
      <c r="AB45" s="7"/>
      <c r="AC45" s="7"/>
      <c r="AD45" s="10"/>
      <c r="AE45" s="10"/>
      <c r="AF45" s="10"/>
      <c r="AG45" s="7"/>
      <c r="AH45" s="7"/>
      <c r="AI45" s="7">
        <f>$AI$1</f>
        <v>1</v>
      </c>
      <c r="AJ45" s="7"/>
      <c r="AK45" s="7">
        <f>$AK$1</f>
        <v>1</v>
      </c>
      <c r="AL45" s="7">
        <f>$AL$1</f>
        <v>1</v>
      </c>
      <c r="AM45" s="7">
        <f>$AM$1</f>
        <v>1</v>
      </c>
      <c r="AN45" s="7">
        <f>$AN$1</f>
        <v>1</v>
      </c>
      <c r="AO45" s="7">
        <f>$AO$1</f>
        <v>1</v>
      </c>
      <c r="AP45" s="7"/>
      <c r="AQ45" s="7"/>
      <c r="AR45" s="145">
        <f>AR1</f>
        <v>1</v>
      </c>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16"/>
    </row>
    <row r="46" spans="1:81" x14ac:dyDescent="0.4">
      <c r="A46" s="153">
        <v>43</v>
      </c>
      <c r="B46" s="307" t="s">
        <v>337</v>
      </c>
      <c r="C46" s="268" t="s">
        <v>248</v>
      </c>
      <c r="D46" s="110" t="s">
        <v>59</v>
      </c>
      <c r="E46" s="97"/>
      <c r="F46" s="110"/>
      <c r="G46" s="94"/>
      <c r="H46" s="172"/>
      <c r="I46" s="70" t="s">
        <v>274</v>
      </c>
      <c r="J46" s="70">
        <f t="shared" si="0"/>
        <v>1</v>
      </c>
      <c r="K46" s="149" t="b">
        <f>OR($AU46,$AV46,$AW46)</f>
        <v>1</v>
      </c>
      <c r="L46" s="145"/>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145"/>
      <c r="AS46" s="7"/>
      <c r="AT46" s="7"/>
      <c r="AU46" s="7">
        <f>$AU$1</f>
        <v>1</v>
      </c>
      <c r="AV46" s="7">
        <f>$AV$1</f>
        <v>1</v>
      </c>
      <c r="AW46" s="7">
        <f>$AW$1</f>
        <v>1</v>
      </c>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16"/>
    </row>
    <row r="47" spans="1:81" ht="58.3" x14ac:dyDescent="0.4">
      <c r="A47" s="113">
        <v>44</v>
      </c>
      <c r="B47" s="308"/>
      <c r="C47" s="310" t="s">
        <v>338</v>
      </c>
      <c r="D47" s="111" t="s">
        <v>136</v>
      </c>
      <c r="E47" s="125"/>
      <c r="F47" s="51" t="s">
        <v>1101</v>
      </c>
      <c r="G47" s="89"/>
      <c r="H47" s="172"/>
      <c r="I47" s="148"/>
      <c r="J47" s="148">
        <f t="shared" si="0"/>
        <v>1</v>
      </c>
      <c r="K47" s="148" t="b">
        <f>0&lt;SUM(J48,J49)</f>
        <v>1</v>
      </c>
      <c r="L47" s="145"/>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145"/>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16"/>
    </row>
    <row r="48" spans="1:81" x14ac:dyDescent="0.4">
      <c r="A48" s="153">
        <v>45</v>
      </c>
      <c r="B48" s="308"/>
      <c r="C48" s="311"/>
      <c r="D48" s="111" t="s">
        <v>339</v>
      </c>
      <c r="E48" s="90"/>
      <c r="F48" s="225" t="s">
        <v>340</v>
      </c>
      <c r="G48" s="89"/>
      <c r="H48" s="172"/>
      <c r="I48" s="70" t="s">
        <v>341</v>
      </c>
      <c r="J48" s="70">
        <f t="shared" si="0"/>
        <v>1</v>
      </c>
      <c r="K48" s="149" t="b">
        <f>1=$BN48</f>
        <v>1</v>
      </c>
      <c r="L48" s="145"/>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145"/>
      <c r="AS48" s="7"/>
      <c r="AT48" s="7"/>
      <c r="AU48" s="7"/>
      <c r="AV48" s="7"/>
      <c r="AW48" s="7"/>
      <c r="AX48" s="7"/>
      <c r="AY48" s="7"/>
      <c r="AZ48" s="7"/>
      <c r="BA48" s="7"/>
      <c r="BB48" s="7"/>
      <c r="BC48" s="7"/>
      <c r="BD48" s="7"/>
      <c r="BE48" s="7"/>
      <c r="BF48" s="7"/>
      <c r="BG48" s="7"/>
      <c r="BH48" s="7"/>
      <c r="BI48" s="7"/>
      <c r="BJ48" s="7"/>
      <c r="BK48" s="7"/>
      <c r="BL48" s="7"/>
      <c r="BM48" s="7"/>
      <c r="BN48" s="6">
        <f>$BN$1</f>
        <v>1</v>
      </c>
      <c r="BO48" s="7"/>
      <c r="BP48" s="7"/>
      <c r="BQ48" s="7"/>
      <c r="BR48" s="7"/>
      <c r="BS48" s="7"/>
      <c r="BT48" s="7"/>
      <c r="BU48" s="7"/>
      <c r="BV48" s="7"/>
      <c r="BW48" s="7"/>
      <c r="BX48" s="7"/>
      <c r="BY48" s="7"/>
      <c r="BZ48" s="7"/>
      <c r="CA48" s="7"/>
      <c r="CB48" s="7"/>
      <c r="CC48" s="16"/>
    </row>
    <row r="49" spans="1:81" x14ac:dyDescent="0.4">
      <c r="A49" s="153">
        <v>46</v>
      </c>
      <c r="B49" s="308"/>
      <c r="C49" s="312"/>
      <c r="D49" s="111" t="s">
        <v>300</v>
      </c>
      <c r="E49" s="90"/>
      <c r="F49" s="51"/>
      <c r="G49" s="89"/>
      <c r="H49" s="172"/>
      <c r="I49" s="70" t="s">
        <v>341</v>
      </c>
      <c r="J49" s="70">
        <f t="shared" si="0"/>
        <v>1</v>
      </c>
      <c r="K49" s="149" t="b">
        <f>1=$BN49</f>
        <v>1</v>
      </c>
      <c r="L49" s="145"/>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145"/>
      <c r="AS49" s="7"/>
      <c r="AT49" s="7"/>
      <c r="AU49" s="7"/>
      <c r="AV49" s="7"/>
      <c r="AW49" s="7"/>
      <c r="AX49" s="7"/>
      <c r="AY49" s="7"/>
      <c r="AZ49" s="7"/>
      <c r="BA49" s="7"/>
      <c r="BB49" s="7"/>
      <c r="BC49" s="7"/>
      <c r="BD49" s="7"/>
      <c r="BE49" s="7"/>
      <c r="BF49" s="7"/>
      <c r="BG49" s="7"/>
      <c r="BH49" s="7"/>
      <c r="BI49" s="7"/>
      <c r="BJ49" s="7"/>
      <c r="BK49" s="7"/>
      <c r="BL49" s="7"/>
      <c r="BM49" s="7"/>
      <c r="BN49" s="6">
        <f>$BN$1</f>
        <v>1</v>
      </c>
      <c r="BO49" s="7"/>
      <c r="BP49" s="7"/>
      <c r="BQ49" s="7"/>
      <c r="BR49" s="7"/>
      <c r="BS49" s="7"/>
      <c r="BT49" s="7"/>
      <c r="BU49" s="7"/>
      <c r="BV49" s="7"/>
      <c r="BW49" s="7"/>
      <c r="BX49" s="7"/>
      <c r="BY49" s="7"/>
      <c r="BZ49" s="7"/>
      <c r="CA49" s="7"/>
      <c r="CB49" s="7"/>
      <c r="CC49" s="16"/>
    </row>
    <row r="50" spans="1:81" ht="29.15" x14ac:dyDescent="0.4">
      <c r="A50" s="113">
        <v>47</v>
      </c>
      <c r="B50" s="308"/>
      <c r="C50" s="265" t="s">
        <v>342</v>
      </c>
      <c r="D50" s="51" t="s">
        <v>319</v>
      </c>
      <c r="E50" s="90"/>
      <c r="F50" s="51" t="s">
        <v>320</v>
      </c>
      <c r="G50" s="89"/>
      <c r="H50" s="172"/>
      <c r="I50" s="70" t="s">
        <v>341</v>
      </c>
      <c r="J50" s="70">
        <f t="shared" si="0"/>
        <v>1</v>
      </c>
      <c r="K50" s="149" t="b">
        <f>1=$BN50</f>
        <v>1</v>
      </c>
      <c r="L50" s="145"/>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145"/>
      <c r="AS50" s="7"/>
      <c r="AT50" s="7"/>
      <c r="AU50" s="7"/>
      <c r="AV50" s="7"/>
      <c r="AW50" s="7"/>
      <c r="AX50" s="7"/>
      <c r="AY50" s="7"/>
      <c r="AZ50" s="7"/>
      <c r="BA50" s="7"/>
      <c r="BB50" s="7"/>
      <c r="BC50" s="7"/>
      <c r="BD50" s="7"/>
      <c r="BE50" s="7"/>
      <c r="BF50" s="7"/>
      <c r="BG50" s="7"/>
      <c r="BH50" s="7"/>
      <c r="BI50" s="7"/>
      <c r="BJ50" s="7"/>
      <c r="BK50" s="7"/>
      <c r="BL50" s="7"/>
      <c r="BM50" s="7"/>
      <c r="BN50" s="6">
        <f>$BN$1</f>
        <v>1</v>
      </c>
      <c r="BO50" s="7"/>
      <c r="BP50" s="7"/>
      <c r="BQ50" s="7"/>
      <c r="BR50" s="7"/>
      <c r="BS50" s="7"/>
      <c r="BT50" s="7"/>
      <c r="BU50" s="7"/>
      <c r="BV50" s="7"/>
      <c r="BW50" s="7"/>
      <c r="BX50" s="7"/>
      <c r="BY50" s="7"/>
      <c r="BZ50" s="7"/>
      <c r="CA50" s="7"/>
      <c r="CB50" s="7"/>
      <c r="CC50" s="16"/>
    </row>
    <row r="51" spans="1:81" ht="29.15" x14ac:dyDescent="0.4">
      <c r="A51" s="153">
        <v>48</v>
      </c>
      <c r="B51" s="308"/>
      <c r="C51" s="264" t="s">
        <v>343</v>
      </c>
      <c r="D51" s="51" t="s">
        <v>59</v>
      </c>
      <c r="E51" s="90"/>
      <c r="F51" s="51"/>
      <c r="G51" s="89"/>
      <c r="H51" s="172"/>
      <c r="I51" s="70" t="s">
        <v>341</v>
      </c>
      <c r="J51" s="70">
        <f t="shared" si="0"/>
        <v>1</v>
      </c>
      <c r="K51" s="149" t="b">
        <f>1=$BN51</f>
        <v>1</v>
      </c>
      <c r="L51" s="145"/>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145"/>
      <c r="AS51" s="7"/>
      <c r="AT51" s="7"/>
      <c r="AU51" s="7"/>
      <c r="AV51" s="7"/>
      <c r="AW51" s="7"/>
      <c r="AX51" s="7"/>
      <c r="AY51" s="7"/>
      <c r="AZ51" s="7"/>
      <c r="BA51" s="7"/>
      <c r="BB51" s="7"/>
      <c r="BC51" s="7"/>
      <c r="BD51" s="7"/>
      <c r="BE51" s="7"/>
      <c r="BF51" s="7"/>
      <c r="BG51" s="7"/>
      <c r="BH51" s="7"/>
      <c r="BI51" s="7"/>
      <c r="BJ51" s="7"/>
      <c r="BK51" s="7"/>
      <c r="BL51" s="7"/>
      <c r="BM51" s="7"/>
      <c r="BN51" s="6">
        <f>$BN$1</f>
        <v>1</v>
      </c>
      <c r="BO51" s="7"/>
      <c r="BP51" s="7"/>
      <c r="BQ51" s="7"/>
      <c r="BR51" s="7"/>
      <c r="BS51" s="7"/>
      <c r="BT51" s="7"/>
      <c r="BU51" s="7"/>
      <c r="BV51" s="7"/>
      <c r="BW51" s="7"/>
      <c r="BX51" s="7"/>
      <c r="BY51" s="7"/>
      <c r="BZ51" s="7"/>
      <c r="CA51" s="7"/>
      <c r="CB51" s="7"/>
      <c r="CC51" s="16"/>
    </row>
    <row r="52" spans="1:81" ht="29.15" x14ac:dyDescent="0.4">
      <c r="A52" s="153">
        <v>49</v>
      </c>
      <c r="B52" s="308"/>
      <c r="C52" s="310" t="s">
        <v>344</v>
      </c>
      <c r="D52" s="111" t="s">
        <v>136</v>
      </c>
      <c r="E52" s="125"/>
      <c r="F52" s="51" t="s">
        <v>1099</v>
      </c>
      <c r="G52" s="89"/>
      <c r="H52" s="172"/>
      <c r="I52" s="178"/>
      <c r="J52" s="150">
        <f t="shared" si="0"/>
        <v>1</v>
      </c>
      <c r="K52" s="151" t="b">
        <f>0&lt;SUM(J53,J54)</f>
        <v>1</v>
      </c>
      <c r="L52" s="145"/>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14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16"/>
    </row>
    <row r="53" spans="1:81" ht="29.15" x14ac:dyDescent="0.4">
      <c r="A53" s="113">
        <v>50</v>
      </c>
      <c r="B53" s="308"/>
      <c r="C53" s="311"/>
      <c r="D53" s="111" t="s">
        <v>326</v>
      </c>
      <c r="E53" s="90"/>
      <c r="F53" s="51"/>
      <c r="G53" s="89"/>
      <c r="H53" s="172"/>
      <c r="I53" s="70" t="s">
        <v>345</v>
      </c>
      <c r="J53" s="70">
        <f t="shared" si="0"/>
        <v>1</v>
      </c>
      <c r="K53" s="149" t="b">
        <f>2=SUM($BO53,OR($AK53:$AO53))</f>
        <v>1</v>
      </c>
      <c r="L53" s="145"/>
      <c r="M53" s="7"/>
      <c r="N53" s="7"/>
      <c r="O53" s="7"/>
      <c r="P53" s="7"/>
      <c r="Q53" s="7"/>
      <c r="R53" s="7"/>
      <c r="S53" s="7"/>
      <c r="T53" s="7"/>
      <c r="U53" s="7"/>
      <c r="V53" s="7"/>
      <c r="W53" s="7"/>
      <c r="X53" s="7"/>
      <c r="Y53" s="7"/>
      <c r="Z53" s="7"/>
      <c r="AA53" s="7"/>
      <c r="AB53" s="7"/>
      <c r="AC53" s="7"/>
      <c r="AD53" s="7"/>
      <c r="AE53" s="7"/>
      <c r="AF53" s="7"/>
      <c r="AG53" s="7"/>
      <c r="AH53" s="7"/>
      <c r="AI53" s="7"/>
      <c r="AJ53" s="7"/>
      <c r="AK53" s="7">
        <f>$AK$1</f>
        <v>1</v>
      </c>
      <c r="AL53" s="7">
        <f>$AL$1</f>
        <v>1</v>
      </c>
      <c r="AM53" s="7">
        <f>$AM$1</f>
        <v>1</v>
      </c>
      <c r="AN53" s="7">
        <f>$AN$1</f>
        <v>1</v>
      </c>
      <c r="AO53" s="7">
        <f>$AO$1</f>
        <v>1</v>
      </c>
      <c r="AP53" s="7"/>
      <c r="AQ53" s="7"/>
      <c r="AR53" s="145"/>
      <c r="AS53" s="7"/>
      <c r="AT53" s="7"/>
      <c r="AU53" s="7"/>
      <c r="AV53" s="7"/>
      <c r="AW53" s="7"/>
      <c r="AX53" s="7"/>
      <c r="AY53" s="7"/>
      <c r="AZ53" s="7"/>
      <c r="BA53" s="7"/>
      <c r="BB53" s="7"/>
      <c r="BC53" s="7"/>
      <c r="BD53" s="7"/>
      <c r="BE53" s="7"/>
      <c r="BF53" s="7"/>
      <c r="BG53" s="7"/>
      <c r="BH53" s="7"/>
      <c r="BI53" s="7"/>
      <c r="BJ53" s="7"/>
      <c r="BK53" s="7"/>
      <c r="BL53" s="7"/>
      <c r="BM53" s="7"/>
      <c r="BN53" s="6"/>
      <c r="BO53" s="7">
        <f>$BO$1</f>
        <v>1</v>
      </c>
      <c r="BP53" s="7"/>
      <c r="BQ53" s="7"/>
      <c r="BR53" s="7"/>
      <c r="BS53" s="7"/>
      <c r="BT53" s="7"/>
      <c r="BU53" s="7"/>
      <c r="BV53" s="7"/>
      <c r="BW53" s="7"/>
      <c r="BX53" s="7"/>
      <c r="BY53" s="7"/>
      <c r="BZ53" s="7"/>
      <c r="CA53" s="7"/>
      <c r="CB53" s="7"/>
      <c r="CC53" s="16"/>
    </row>
    <row r="54" spans="1:81" ht="29.15" x14ac:dyDescent="0.4">
      <c r="A54" s="153">
        <v>51</v>
      </c>
      <c r="B54" s="308"/>
      <c r="C54" s="312"/>
      <c r="D54" s="111" t="s">
        <v>328</v>
      </c>
      <c r="E54" s="90"/>
      <c r="F54" s="51"/>
      <c r="G54" s="89"/>
      <c r="H54" s="172"/>
      <c r="I54" s="70" t="s">
        <v>345</v>
      </c>
      <c r="J54" s="70">
        <f t="shared" si="0"/>
        <v>1</v>
      </c>
      <c r="K54" s="149" t="b">
        <f>2=SUM($BO54,OR($AK54:$AO54))</f>
        <v>1</v>
      </c>
      <c r="L54" s="145"/>
      <c r="M54" s="7"/>
      <c r="N54" s="7"/>
      <c r="O54" s="7"/>
      <c r="P54" s="7"/>
      <c r="Q54" s="7"/>
      <c r="R54" s="7"/>
      <c r="S54" s="7"/>
      <c r="T54" s="7"/>
      <c r="U54" s="7"/>
      <c r="V54" s="7"/>
      <c r="W54" s="7"/>
      <c r="X54" s="7"/>
      <c r="Y54" s="7"/>
      <c r="Z54" s="7"/>
      <c r="AA54" s="7"/>
      <c r="AB54" s="7"/>
      <c r="AC54" s="7"/>
      <c r="AD54" s="7"/>
      <c r="AE54" s="7"/>
      <c r="AF54" s="7"/>
      <c r="AG54" s="7"/>
      <c r="AH54" s="7"/>
      <c r="AI54" s="7"/>
      <c r="AJ54" s="7"/>
      <c r="AK54" s="7">
        <f>$AK$1</f>
        <v>1</v>
      </c>
      <c r="AL54" s="7">
        <f>$AL$1</f>
        <v>1</v>
      </c>
      <c r="AM54" s="7">
        <f>$AM$1</f>
        <v>1</v>
      </c>
      <c r="AN54" s="7">
        <f>$AN$1</f>
        <v>1</v>
      </c>
      <c r="AO54" s="7">
        <f>$AO$1</f>
        <v>1</v>
      </c>
      <c r="AP54" s="7"/>
      <c r="AQ54" s="7"/>
      <c r="AR54" s="145"/>
      <c r="AS54" s="7"/>
      <c r="AT54" s="7"/>
      <c r="AU54" s="7"/>
      <c r="AV54" s="7"/>
      <c r="AW54" s="7"/>
      <c r="AX54" s="7"/>
      <c r="AY54" s="7"/>
      <c r="AZ54" s="7"/>
      <c r="BA54" s="7"/>
      <c r="BB54" s="7"/>
      <c r="BC54" s="7"/>
      <c r="BD54" s="7"/>
      <c r="BE54" s="7"/>
      <c r="BF54" s="7"/>
      <c r="BG54" s="7"/>
      <c r="BH54" s="7"/>
      <c r="BI54" s="7"/>
      <c r="BJ54" s="7"/>
      <c r="BK54" s="7"/>
      <c r="BL54" s="7"/>
      <c r="BM54" s="7"/>
      <c r="BN54" s="6"/>
      <c r="BO54" s="7">
        <f>$BO$1</f>
        <v>1</v>
      </c>
      <c r="BP54" s="7"/>
      <c r="BQ54" s="7"/>
      <c r="BR54" s="7"/>
      <c r="BS54" s="7"/>
      <c r="BT54" s="7"/>
      <c r="BU54" s="7"/>
      <c r="BV54" s="7"/>
      <c r="BW54" s="7"/>
      <c r="BX54" s="7"/>
      <c r="BY54" s="7"/>
      <c r="BZ54" s="7"/>
      <c r="CA54" s="7"/>
      <c r="CB54" s="7"/>
      <c r="CC54" s="16"/>
    </row>
    <row r="55" spans="1:81" ht="29.15" x14ac:dyDescent="0.4">
      <c r="A55" s="153">
        <v>52</v>
      </c>
      <c r="B55" s="308"/>
      <c r="C55" s="265" t="s">
        <v>346</v>
      </c>
      <c r="D55" s="51" t="s">
        <v>330</v>
      </c>
      <c r="E55" s="53"/>
      <c r="F55" s="51" t="s">
        <v>331</v>
      </c>
      <c r="G55" s="89"/>
      <c r="H55" s="172"/>
      <c r="I55" s="70" t="s">
        <v>347</v>
      </c>
      <c r="J55" s="70">
        <f t="shared" si="0"/>
        <v>1</v>
      </c>
      <c r="K55" s="149" t="b">
        <f>1=$BO55</f>
        <v>1</v>
      </c>
      <c r="L55" s="145"/>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145"/>
      <c r="AS55" s="7"/>
      <c r="AT55" s="7"/>
      <c r="AU55" s="7"/>
      <c r="AV55" s="7"/>
      <c r="AW55" s="7"/>
      <c r="AX55" s="7"/>
      <c r="AY55" s="7"/>
      <c r="AZ55" s="7"/>
      <c r="BA55" s="7"/>
      <c r="BB55" s="7"/>
      <c r="BC55" s="7"/>
      <c r="BD55" s="7"/>
      <c r="BE55" s="7"/>
      <c r="BF55" s="7"/>
      <c r="BG55" s="7"/>
      <c r="BH55" s="7"/>
      <c r="BI55" s="7"/>
      <c r="BJ55" s="7"/>
      <c r="BK55" s="7"/>
      <c r="BL55" s="7"/>
      <c r="BM55" s="7"/>
      <c r="BN55" s="6"/>
      <c r="BO55" s="7">
        <f>$BO$1</f>
        <v>1</v>
      </c>
      <c r="BP55" s="7"/>
      <c r="BQ55" s="7"/>
      <c r="BR55" s="7"/>
      <c r="BS55" s="7"/>
      <c r="BT55" s="7"/>
      <c r="BU55" s="7"/>
      <c r="BV55" s="7"/>
      <c r="BW55" s="7"/>
      <c r="BX55" s="7"/>
      <c r="BY55" s="7"/>
      <c r="BZ55" s="7"/>
      <c r="CA55" s="7"/>
      <c r="CB55" s="7"/>
      <c r="CC55" s="16"/>
    </row>
    <row r="56" spans="1:81" ht="29.15" x14ac:dyDescent="0.4">
      <c r="A56" s="113">
        <v>53</v>
      </c>
      <c r="B56" s="308"/>
      <c r="C56" s="310" t="s">
        <v>348</v>
      </c>
      <c r="D56" s="111" t="s">
        <v>136</v>
      </c>
      <c r="E56" s="125"/>
      <c r="F56" s="51" t="s">
        <v>1099</v>
      </c>
      <c r="G56" s="89"/>
      <c r="H56" s="172"/>
      <c r="I56" s="148"/>
      <c r="J56" s="148">
        <f t="shared" si="0"/>
        <v>1</v>
      </c>
      <c r="K56" s="148" t="b">
        <f>0&lt;SUM(J57,J58)</f>
        <v>1</v>
      </c>
      <c r="L56" s="145"/>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145"/>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16"/>
    </row>
    <row r="57" spans="1:81" x14ac:dyDescent="0.4">
      <c r="A57" s="153">
        <v>54</v>
      </c>
      <c r="B57" s="308"/>
      <c r="C57" s="311"/>
      <c r="D57" s="111" t="s">
        <v>288</v>
      </c>
      <c r="E57" s="90"/>
      <c r="F57" s="51"/>
      <c r="G57" s="89"/>
      <c r="H57" s="172"/>
      <c r="I57" s="70" t="s">
        <v>341</v>
      </c>
      <c r="J57" s="70">
        <f t="shared" si="0"/>
        <v>1</v>
      </c>
      <c r="K57" s="149" t="b">
        <f>1=$BN57</f>
        <v>1</v>
      </c>
      <c r="L57" s="145"/>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145"/>
      <c r="AS57" s="7"/>
      <c r="AT57" s="7"/>
      <c r="AU57" s="7"/>
      <c r="AV57" s="7"/>
      <c r="AW57" s="7"/>
      <c r="AX57" s="7"/>
      <c r="AY57" s="7"/>
      <c r="AZ57" s="7"/>
      <c r="BA57" s="7"/>
      <c r="BB57" s="7"/>
      <c r="BC57" s="7"/>
      <c r="BD57" s="7"/>
      <c r="BE57" s="7"/>
      <c r="BF57" s="7"/>
      <c r="BG57" s="7"/>
      <c r="BH57" s="7"/>
      <c r="BI57" s="7"/>
      <c r="BJ57" s="7"/>
      <c r="BK57" s="7"/>
      <c r="BL57" s="7"/>
      <c r="BM57" s="7"/>
      <c r="BN57" s="6">
        <f>$BN$1</f>
        <v>1</v>
      </c>
      <c r="BO57" s="7"/>
      <c r="BP57" s="7"/>
      <c r="BQ57" s="7"/>
      <c r="BR57" s="7"/>
      <c r="BS57" s="7"/>
      <c r="BT57" s="7"/>
      <c r="BU57" s="7"/>
      <c r="BV57" s="7"/>
      <c r="BW57" s="7"/>
      <c r="BX57" s="7"/>
      <c r="BY57" s="7"/>
      <c r="BZ57" s="7"/>
      <c r="CA57" s="7"/>
      <c r="CB57" s="7"/>
      <c r="CC57" s="16"/>
    </row>
    <row r="58" spans="1:81" ht="15" thickBot="1" x14ac:dyDescent="0.45">
      <c r="A58" s="153">
        <v>55</v>
      </c>
      <c r="B58" s="309"/>
      <c r="C58" s="313"/>
      <c r="D58" s="114" t="s">
        <v>290</v>
      </c>
      <c r="E58" s="91"/>
      <c r="F58" s="109"/>
      <c r="G58" s="92"/>
      <c r="H58" s="172"/>
      <c r="I58" s="70" t="s">
        <v>341</v>
      </c>
      <c r="J58" s="70">
        <f t="shared" si="0"/>
        <v>1</v>
      </c>
      <c r="K58" s="149" t="b">
        <f>1=$BN58</f>
        <v>1</v>
      </c>
      <c r="L58" s="145"/>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45"/>
      <c r="AS58" s="7"/>
      <c r="AT58" s="7"/>
      <c r="AU58" s="7"/>
      <c r="AV58" s="7"/>
      <c r="AW58" s="7"/>
      <c r="AX58" s="7"/>
      <c r="AY58" s="7"/>
      <c r="AZ58" s="7"/>
      <c r="BA58" s="7"/>
      <c r="BB58" s="7"/>
      <c r="BC58" s="7"/>
      <c r="BD58" s="7"/>
      <c r="BE58" s="7"/>
      <c r="BF58" s="7"/>
      <c r="BG58" s="7"/>
      <c r="BH58" s="7"/>
      <c r="BI58" s="7"/>
      <c r="BJ58" s="7"/>
      <c r="BK58" s="7"/>
      <c r="BL58" s="7"/>
      <c r="BM58" s="7"/>
      <c r="BN58" s="6">
        <f>$BN$1</f>
        <v>1</v>
      </c>
      <c r="BO58" s="7"/>
      <c r="BP58" s="7"/>
      <c r="BQ58" s="7"/>
      <c r="BR58" s="7"/>
      <c r="BS58" s="7"/>
      <c r="BT58" s="7"/>
      <c r="BU58" s="7"/>
      <c r="BV58" s="7"/>
      <c r="BW58" s="7"/>
      <c r="BX58" s="7"/>
      <c r="BY58" s="7"/>
      <c r="BZ58" s="7"/>
      <c r="CA58" s="7"/>
      <c r="CB58" s="7"/>
      <c r="CC58" s="16"/>
    </row>
    <row r="59" spans="1:81" ht="29.15" x14ac:dyDescent="0.4">
      <c r="A59" s="113">
        <v>56</v>
      </c>
      <c r="B59" s="308" t="s">
        <v>349</v>
      </c>
      <c r="C59" s="265" t="s">
        <v>350</v>
      </c>
      <c r="D59" s="107" t="s">
        <v>319</v>
      </c>
      <c r="E59" s="87"/>
      <c r="F59" s="107" t="s">
        <v>320</v>
      </c>
      <c r="G59" s="88"/>
      <c r="H59" s="172"/>
      <c r="I59" s="70" t="s">
        <v>274</v>
      </c>
      <c r="J59" s="70">
        <f t="shared" si="0"/>
        <v>1</v>
      </c>
      <c r="K59" s="149" t="b">
        <f>OR($AU59,$AV59,$AW59)</f>
        <v>1</v>
      </c>
      <c r="L59" s="145"/>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145"/>
      <c r="AS59" s="7"/>
      <c r="AT59" s="7"/>
      <c r="AU59" s="7">
        <f>$AU$1</f>
        <v>1</v>
      </c>
      <c r="AV59" s="7">
        <f>$AV$1</f>
        <v>1</v>
      </c>
      <c r="AW59" s="7">
        <f>$AW$1</f>
        <v>1</v>
      </c>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16"/>
    </row>
    <row r="60" spans="1:81" ht="29.15" x14ac:dyDescent="0.4">
      <c r="A60" s="153">
        <v>57</v>
      </c>
      <c r="B60" s="308"/>
      <c r="C60" s="310" t="s">
        <v>351</v>
      </c>
      <c r="D60" s="111" t="s">
        <v>136</v>
      </c>
      <c r="E60" s="125"/>
      <c r="F60" s="51" t="s">
        <v>1102</v>
      </c>
      <c r="G60" s="89"/>
      <c r="H60" s="172"/>
      <c r="I60" s="148"/>
      <c r="J60" s="148">
        <f t="shared" si="0"/>
        <v>1</v>
      </c>
      <c r="K60" s="148" t="b">
        <f>0&lt;SUM(J61,J62)</f>
        <v>1</v>
      </c>
      <c r="L60" s="145"/>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145"/>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16"/>
    </row>
    <row r="61" spans="1:81" x14ac:dyDescent="0.4">
      <c r="A61" s="153">
        <v>58</v>
      </c>
      <c r="B61" s="308"/>
      <c r="C61" s="311"/>
      <c r="D61" s="111" t="s">
        <v>288</v>
      </c>
      <c r="E61" s="90"/>
      <c r="F61" s="51"/>
      <c r="G61" s="89"/>
      <c r="H61" s="172"/>
      <c r="I61" s="70" t="s">
        <v>274</v>
      </c>
      <c r="J61" s="70">
        <f t="shared" si="0"/>
        <v>1</v>
      </c>
      <c r="K61" s="149" t="b">
        <f t="shared" ref="K61:K62" si="5">OR($AU61,$AV61,$AW61)</f>
        <v>1</v>
      </c>
      <c r="L61" s="145"/>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145"/>
      <c r="AS61" s="7"/>
      <c r="AT61" s="7"/>
      <c r="AU61" s="7">
        <f>$AU$1</f>
        <v>1</v>
      </c>
      <c r="AV61" s="7">
        <f>$AV$1</f>
        <v>1</v>
      </c>
      <c r="AW61" s="7">
        <f>$AW$1</f>
        <v>1</v>
      </c>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16"/>
    </row>
    <row r="62" spans="1:81" x14ac:dyDescent="0.4">
      <c r="A62" s="113">
        <v>59</v>
      </c>
      <c r="B62" s="308"/>
      <c r="C62" s="312"/>
      <c r="D62" s="111" t="s">
        <v>290</v>
      </c>
      <c r="E62" s="90"/>
      <c r="F62" s="225" t="s">
        <v>352</v>
      </c>
      <c r="G62" s="89"/>
      <c r="H62" s="172"/>
      <c r="I62" s="70" t="s">
        <v>274</v>
      </c>
      <c r="J62" s="70">
        <f t="shared" si="0"/>
        <v>1</v>
      </c>
      <c r="K62" s="149" t="b">
        <f t="shared" si="5"/>
        <v>1</v>
      </c>
      <c r="L62" s="145"/>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145"/>
      <c r="AS62" s="7"/>
      <c r="AT62" s="7"/>
      <c r="AU62" s="7">
        <f>$AU$1</f>
        <v>1</v>
      </c>
      <c r="AV62" s="7">
        <f>$AV$1</f>
        <v>1</v>
      </c>
      <c r="AW62" s="7">
        <f>$AW$1</f>
        <v>1</v>
      </c>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16"/>
    </row>
    <row r="63" spans="1:81" ht="29.15" x14ac:dyDescent="0.4">
      <c r="A63" s="153">
        <v>60</v>
      </c>
      <c r="B63" s="308"/>
      <c r="C63" s="310" t="s">
        <v>353</v>
      </c>
      <c r="D63" s="111" t="s">
        <v>136</v>
      </c>
      <c r="E63" s="125"/>
      <c r="F63" s="51" t="s">
        <v>1099</v>
      </c>
      <c r="G63" s="89"/>
      <c r="H63" s="172"/>
      <c r="I63" s="148"/>
      <c r="J63" s="148">
        <f t="shared" si="0"/>
        <v>1</v>
      </c>
      <c r="K63" s="148" t="b">
        <f>0&lt;SUM(J64,J65)</f>
        <v>1</v>
      </c>
      <c r="L63" s="145"/>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145"/>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16"/>
    </row>
    <row r="64" spans="1:81" x14ac:dyDescent="0.4">
      <c r="A64" s="153">
        <v>61</v>
      </c>
      <c r="B64" s="308"/>
      <c r="C64" s="311"/>
      <c r="D64" s="111" t="s">
        <v>288</v>
      </c>
      <c r="E64" s="90"/>
      <c r="F64" s="51"/>
      <c r="G64" s="89"/>
      <c r="H64" s="172"/>
      <c r="I64" s="70" t="s">
        <v>354</v>
      </c>
      <c r="J64" s="70">
        <f t="shared" si="0"/>
        <v>1</v>
      </c>
      <c r="K64" s="149" t="b">
        <f>OR($AV64,$AW64)</f>
        <v>1</v>
      </c>
      <c r="L64" s="145"/>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145"/>
      <c r="AS64" s="7"/>
      <c r="AT64" s="7"/>
      <c r="AU64" s="7"/>
      <c r="AV64" s="7">
        <f>$AV$1</f>
        <v>1</v>
      </c>
      <c r="AW64" s="7">
        <f>$AW$1</f>
        <v>1</v>
      </c>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16"/>
    </row>
    <row r="65" spans="1:81" x14ac:dyDescent="0.4">
      <c r="A65" s="113">
        <v>62</v>
      </c>
      <c r="B65" s="308"/>
      <c r="C65" s="312"/>
      <c r="D65" s="111" t="s">
        <v>290</v>
      </c>
      <c r="E65" s="90"/>
      <c r="F65" s="225" t="s">
        <v>355</v>
      </c>
      <c r="G65" s="89"/>
      <c r="H65" s="172"/>
      <c r="I65" s="70" t="s">
        <v>354</v>
      </c>
      <c r="J65" s="70">
        <f t="shared" si="0"/>
        <v>1</v>
      </c>
      <c r="K65" s="149" t="b">
        <f>OR($AV65,$AW65)</f>
        <v>1</v>
      </c>
      <c r="L65" s="145"/>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145"/>
      <c r="AS65" s="7"/>
      <c r="AT65" s="7"/>
      <c r="AU65" s="7"/>
      <c r="AV65" s="7">
        <f>$AV$1</f>
        <v>1</v>
      </c>
      <c r="AW65" s="7">
        <f>$AW$1</f>
        <v>1</v>
      </c>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16"/>
    </row>
    <row r="66" spans="1:81" ht="29.15" x14ac:dyDescent="0.4">
      <c r="A66" s="153">
        <v>63</v>
      </c>
      <c r="B66" s="308"/>
      <c r="C66" s="265" t="s">
        <v>356</v>
      </c>
      <c r="D66" s="51" t="s">
        <v>59</v>
      </c>
      <c r="E66" s="90"/>
      <c r="F66" s="51"/>
      <c r="G66" s="89"/>
      <c r="H66" s="172"/>
      <c r="I66" s="70" t="s">
        <v>357</v>
      </c>
      <c r="J66" s="70">
        <f t="shared" si="0"/>
        <v>1</v>
      </c>
      <c r="K66" s="149" t="b">
        <f>4=SUM(OR(AK66:AO66),BF66,AR66,AU66)</f>
        <v>1</v>
      </c>
      <c r="L66" s="145"/>
      <c r="M66" s="7"/>
      <c r="N66" s="7"/>
      <c r="O66" s="7"/>
      <c r="P66" s="7"/>
      <c r="Q66" s="7"/>
      <c r="R66" s="7"/>
      <c r="S66" s="7"/>
      <c r="T66" s="7"/>
      <c r="U66" s="7"/>
      <c r="V66" s="7"/>
      <c r="W66" s="7"/>
      <c r="X66" s="7"/>
      <c r="Y66" s="7"/>
      <c r="Z66" s="7"/>
      <c r="AA66" s="7"/>
      <c r="AB66" s="7"/>
      <c r="AC66" s="7"/>
      <c r="AD66" s="7"/>
      <c r="AE66" s="7"/>
      <c r="AF66" s="7"/>
      <c r="AG66" s="7"/>
      <c r="AH66" s="7"/>
      <c r="AI66" s="7"/>
      <c r="AJ66" s="7"/>
      <c r="AK66" s="7">
        <f>$AK$1</f>
        <v>1</v>
      </c>
      <c r="AL66" s="7">
        <f>$AL$1</f>
        <v>1</v>
      </c>
      <c r="AM66" s="7">
        <f>$AM$1</f>
        <v>1</v>
      </c>
      <c r="AN66" s="7">
        <f>$AN$1</f>
        <v>1</v>
      </c>
      <c r="AO66" s="7">
        <f>$AO$1</f>
        <v>1</v>
      </c>
      <c r="AP66" s="7"/>
      <c r="AQ66" s="7"/>
      <c r="AR66" s="145">
        <f>$AR$1</f>
        <v>1</v>
      </c>
      <c r="AS66" s="7"/>
      <c r="AT66" s="7"/>
      <c r="AU66" s="7">
        <f>$AU$1</f>
        <v>1</v>
      </c>
      <c r="AV66" s="7"/>
      <c r="AW66" s="7"/>
      <c r="AX66" s="7"/>
      <c r="AY66" s="7"/>
      <c r="AZ66" s="7"/>
      <c r="BA66" s="7"/>
      <c r="BB66" s="7"/>
      <c r="BC66" s="7"/>
      <c r="BD66" s="7"/>
      <c r="BE66" s="7"/>
      <c r="BF66" s="7">
        <f>$BF$1</f>
        <v>1</v>
      </c>
      <c r="BG66" s="7"/>
      <c r="BH66" s="7"/>
      <c r="BI66" s="7"/>
      <c r="BJ66" s="7"/>
      <c r="BK66" s="7"/>
      <c r="BL66" s="7"/>
      <c r="BM66" s="7"/>
      <c r="BN66" s="7"/>
      <c r="BO66" s="7"/>
      <c r="BP66" s="7"/>
      <c r="BQ66" s="7"/>
      <c r="BR66" s="7"/>
      <c r="BS66" s="7"/>
      <c r="BT66" s="7"/>
      <c r="BU66" s="7"/>
      <c r="BV66" s="7"/>
      <c r="BW66" s="7"/>
      <c r="BX66" s="7"/>
      <c r="BY66" s="7"/>
      <c r="BZ66" s="7"/>
      <c r="CA66" s="7"/>
      <c r="CB66" s="7"/>
      <c r="CC66" s="16"/>
    </row>
    <row r="67" spans="1:81" ht="29.15" x14ac:dyDescent="0.4">
      <c r="A67" s="153">
        <v>64</v>
      </c>
      <c r="B67" s="308"/>
      <c r="C67" s="264" t="s">
        <v>358</v>
      </c>
      <c r="D67" s="51" t="s">
        <v>59</v>
      </c>
      <c r="E67" s="90"/>
      <c r="F67" s="51"/>
      <c r="G67" s="89"/>
      <c r="H67" s="172"/>
      <c r="I67" s="70" t="s">
        <v>274</v>
      </c>
      <c r="J67" s="70">
        <f t="shared" si="0"/>
        <v>1</v>
      </c>
      <c r="K67" s="149" t="b">
        <f>OR($AU67,$AV67,$AW67)</f>
        <v>1</v>
      </c>
      <c r="L67" s="145"/>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145"/>
      <c r="AS67" s="7"/>
      <c r="AT67" s="7"/>
      <c r="AU67" s="7">
        <f>$AU$1</f>
        <v>1</v>
      </c>
      <c r="AV67" s="7">
        <f>$AV$1</f>
        <v>1</v>
      </c>
      <c r="AW67" s="7">
        <f>$AW$1</f>
        <v>1</v>
      </c>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16"/>
    </row>
    <row r="68" spans="1:81" ht="29.6" thickBot="1" x14ac:dyDescent="0.45">
      <c r="A68" s="113">
        <v>65</v>
      </c>
      <c r="B68" s="309"/>
      <c r="C68" s="115" t="s">
        <v>359</v>
      </c>
      <c r="D68" s="109" t="s">
        <v>59</v>
      </c>
      <c r="E68" s="91"/>
      <c r="F68" s="109"/>
      <c r="G68" s="92"/>
      <c r="H68" s="172"/>
      <c r="I68" s="70" t="s">
        <v>323</v>
      </c>
      <c r="J68" s="70">
        <f t="shared" ref="J68:J131" si="6">IF(K68=TRUE,1,0)</f>
        <v>1</v>
      </c>
      <c r="K68" s="149" t="b">
        <f>OR($AV68,$AW68)</f>
        <v>1</v>
      </c>
      <c r="L68" s="145"/>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145"/>
      <c r="AS68" s="7"/>
      <c r="AT68" s="7"/>
      <c r="AU68" s="7"/>
      <c r="AV68" s="7">
        <f>$AV$1</f>
        <v>1</v>
      </c>
      <c r="AW68" s="7">
        <f>$AW$1</f>
        <v>1</v>
      </c>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16"/>
    </row>
    <row r="69" spans="1:81" ht="26.15" thickBot="1" x14ac:dyDescent="0.45">
      <c r="A69" s="153">
        <v>66</v>
      </c>
      <c r="B69" s="42" t="s">
        <v>360</v>
      </c>
      <c r="C69" s="116" t="s">
        <v>361</v>
      </c>
      <c r="D69" s="117" t="s">
        <v>59</v>
      </c>
      <c r="E69" s="98"/>
      <c r="F69" s="117"/>
      <c r="G69" s="69"/>
      <c r="H69" s="172"/>
      <c r="I69" s="70" t="s">
        <v>274</v>
      </c>
      <c r="J69" s="70">
        <f t="shared" si="6"/>
        <v>1</v>
      </c>
      <c r="K69" s="149" t="b">
        <f t="shared" ref="K69" si="7">OR($AU69,$AV69,$AW69)</f>
        <v>1</v>
      </c>
      <c r="L69" s="145"/>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145"/>
      <c r="AS69" s="7"/>
      <c r="AT69" s="7"/>
      <c r="AU69" s="7">
        <f>$AU$1</f>
        <v>1</v>
      </c>
      <c r="AV69" s="7">
        <f>$AV$1</f>
        <v>1</v>
      </c>
      <c r="AW69" s="7">
        <f>$AW$1</f>
        <v>1</v>
      </c>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16"/>
    </row>
    <row r="70" spans="1:81" x14ac:dyDescent="0.4">
      <c r="A70" s="153">
        <v>67</v>
      </c>
      <c r="B70" s="307" t="s">
        <v>362</v>
      </c>
      <c r="C70" s="268" t="s">
        <v>250</v>
      </c>
      <c r="D70" s="110" t="s">
        <v>59</v>
      </c>
      <c r="E70" s="93"/>
      <c r="F70" s="110"/>
      <c r="G70" s="94"/>
      <c r="H70" s="172"/>
      <c r="I70" s="70" t="s">
        <v>363</v>
      </c>
      <c r="J70" s="70">
        <f t="shared" si="6"/>
        <v>1</v>
      </c>
      <c r="K70" s="70" t="b">
        <f>2=SUM(OR(AU70,AV70,AW70),OR(AK70:AO70))</f>
        <v>1</v>
      </c>
      <c r="L70" s="145"/>
      <c r="M70" s="7"/>
      <c r="N70" s="7"/>
      <c r="O70" s="7"/>
      <c r="P70" s="7"/>
      <c r="Q70" s="7"/>
      <c r="R70" s="7"/>
      <c r="S70" s="7"/>
      <c r="T70" s="7"/>
      <c r="U70" s="7"/>
      <c r="V70" s="7"/>
      <c r="W70" s="7"/>
      <c r="X70" s="7"/>
      <c r="Y70" s="7"/>
      <c r="Z70" s="7"/>
      <c r="AA70" s="7"/>
      <c r="AB70" s="7"/>
      <c r="AC70" s="7"/>
      <c r="AD70" s="7"/>
      <c r="AE70" s="7"/>
      <c r="AF70" s="7"/>
      <c r="AG70" s="7"/>
      <c r="AH70" s="7"/>
      <c r="AI70" s="7"/>
      <c r="AJ70" s="7"/>
      <c r="AK70" s="7">
        <f>$AK$1</f>
        <v>1</v>
      </c>
      <c r="AL70" s="7">
        <f>$AL$1</f>
        <v>1</v>
      </c>
      <c r="AM70" s="7">
        <f>$AM$1</f>
        <v>1</v>
      </c>
      <c r="AN70" s="7">
        <f>$AN$1</f>
        <v>1</v>
      </c>
      <c r="AO70" s="7">
        <f>$AO$1</f>
        <v>1</v>
      </c>
      <c r="AP70" s="7"/>
      <c r="AQ70" s="7"/>
      <c r="AR70" s="145"/>
      <c r="AS70" s="7"/>
      <c r="AT70" s="7"/>
      <c r="AU70" s="7">
        <f>$AU$1</f>
        <v>1</v>
      </c>
      <c r="AV70" s="7">
        <f>$AV$1</f>
        <v>1</v>
      </c>
      <c r="AW70" s="7">
        <f>$AW$1</f>
        <v>1</v>
      </c>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16"/>
    </row>
    <row r="71" spans="1:81" ht="58.3" x14ac:dyDescent="0.4">
      <c r="A71" s="113">
        <v>68</v>
      </c>
      <c r="B71" s="308"/>
      <c r="C71" s="310" t="s">
        <v>364</v>
      </c>
      <c r="D71" s="111" t="s">
        <v>136</v>
      </c>
      <c r="E71" s="125"/>
      <c r="F71" s="51" t="s">
        <v>1103</v>
      </c>
      <c r="G71" s="89"/>
      <c r="H71" s="172"/>
      <c r="I71" s="148"/>
      <c r="J71" s="148">
        <f t="shared" si="6"/>
        <v>1</v>
      </c>
      <c r="K71" s="148" t="b">
        <f>0&lt;SUM(J72,J73)</f>
        <v>1</v>
      </c>
      <c r="L71" s="145"/>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145"/>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16"/>
    </row>
    <row r="72" spans="1:81" x14ac:dyDescent="0.4">
      <c r="A72" s="153">
        <v>69</v>
      </c>
      <c r="B72" s="308"/>
      <c r="C72" s="311"/>
      <c r="D72" s="111" t="s">
        <v>365</v>
      </c>
      <c r="E72" s="90"/>
      <c r="F72" s="225" t="s">
        <v>366</v>
      </c>
      <c r="G72" s="89"/>
      <c r="H72" s="172"/>
      <c r="I72" s="71" t="s">
        <v>367</v>
      </c>
      <c r="J72" s="71">
        <f t="shared" si="6"/>
        <v>1</v>
      </c>
      <c r="K72" s="71" t="b">
        <f>1=BP72</f>
        <v>1</v>
      </c>
      <c r="L72" s="145"/>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145"/>
      <c r="AS72" s="7"/>
      <c r="AT72" s="7"/>
      <c r="AU72" s="7"/>
      <c r="AV72" s="7"/>
      <c r="AW72" s="7"/>
      <c r="AX72" s="7"/>
      <c r="AY72" s="7"/>
      <c r="AZ72" s="7"/>
      <c r="BA72" s="7"/>
      <c r="BB72" s="7"/>
      <c r="BC72" s="7"/>
      <c r="BD72" s="7"/>
      <c r="BE72" s="7"/>
      <c r="BF72" s="7"/>
      <c r="BG72" s="7"/>
      <c r="BH72" s="7"/>
      <c r="BI72" s="7"/>
      <c r="BJ72" s="7"/>
      <c r="BK72" s="7"/>
      <c r="BL72" s="7"/>
      <c r="BM72" s="7"/>
      <c r="BN72" s="7"/>
      <c r="BO72" s="7"/>
      <c r="BP72" s="6">
        <f>$BP$1</f>
        <v>1</v>
      </c>
      <c r="BQ72" s="6"/>
      <c r="BR72" s="6"/>
      <c r="BS72" s="7"/>
      <c r="BT72" s="7"/>
      <c r="BU72" s="7"/>
      <c r="BV72" s="7"/>
      <c r="BW72" s="7"/>
      <c r="BX72" s="7"/>
      <c r="BY72" s="7"/>
      <c r="BZ72" s="7"/>
      <c r="CA72" s="7"/>
      <c r="CB72" s="7"/>
      <c r="CC72" s="16"/>
    </row>
    <row r="73" spans="1:81" x14ac:dyDescent="0.4">
      <c r="A73" s="153">
        <v>70</v>
      </c>
      <c r="B73" s="308"/>
      <c r="C73" s="312"/>
      <c r="D73" s="111" t="s">
        <v>300</v>
      </c>
      <c r="E73" s="90"/>
      <c r="F73" s="51"/>
      <c r="G73" s="89"/>
      <c r="H73" s="172"/>
      <c r="I73" s="71" t="s">
        <v>367</v>
      </c>
      <c r="J73" s="71">
        <f t="shared" si="6"/>
        <v>1</v>
      </c>
      <c r="K73" s="71" t="b">
        <f>1=BP73</f>
        <v>1</v>
      </c>
      <c r="L73" s="145"/>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145"/>
      <c r="AS73" s="7"/>
      <c r="AT73" s="7"/>
      <c r="AU73" s="7"/>
      <c r="AV73" s="7"/>
      <c r="AW73" s="7"/>
      <c r="AX73" s="7"/>
      <c r="AY73" s="7"/>
      <c r="AZ73" s="7"/>
      <c r="BA73" s="7"/>
      <c r="BB73" s="7"/>
      <c r="BC73" s="7"/>
      <c r="BD73" s="7"/>
      <c r="BE73" s="7"/>
      <c r="BF73" s="7"/>
      <c r="BG73" s="7"/>
      <c r="BH73" s="7"/>
      <c r="BI73" s="7"/>
      <c r="BJ73" s="7"/>
      <c r="BK73" s="7"/>
      <c r="BL73" s="7"/>
      <c r="BM73" s="7"/>
      <c r="BN73" s="7"/>
      <c r="BO73" s="7"/>
      <c r="BP73" s="6">
        <f t="shared" ref="BP73:BP75" si="8">$BP$1</f>
        <v>1</v>
      </c>
      <c r="BQ73" s="6"/>
      <c r="BR73" s="6"/>
      <c r="BS73" s="7"/>
      <c r="BT73" s="7"/>
      <c r="BU73" s="7"/>
      <c r="BV73" s="7"/>
      <c r="BW73" s="7"/>
      <c r="BX73" s="7"/>
      <c r="BY73" s="7"/>
      <c r="BZ73" s="7"/>
      <c r="CA73" s="7"/>
      <c r="CB73" s="7"/>
      <c r="CC73" s="16"/>
    </row>
    <row r="74" spans="1:81" ht="29.15" x14ac:dyDescent="0.4">
      <c r="A74" s="113">
        <v>71</v>
      </c>
      <c r="B74" s="308"/>
      <c r="C74" s="265" t="s">
        <v>368</v>
      </c>
      <c r="D74" s="51" t="s">
        <v>319</v>
      </c>
      <c r="E74" s="90"/>
      <c r="F74" s="51" t="s">
        <v>320</v>
      </c>
      <c r="G74" s="89"/>
      <c r="H74" s="172"/>
      <c r="I74" s="71" t="s">
        <v>367</v>
      </c>
      <c r="J74" s="70">
        <f t="shared" si="6"/>
        <v>1</v>
      </c>
      <c r="K74" s="71" t="b">
        <f>1=BP74</f>
        <v>1</v>
      </c>
      <c r="L74" s="145"/>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145"/>
      <c r="AS74" s="7"/>
      <c r="AT74" s="7"/>
      <c r="AU74" s="7"/>
      <c r="AV74" s="7"/>
      <c r="AW74" s="7"/>
      <c r="AX74" s="7"/>
      <c r="AY74" s="7"/>
      <c r="AZ74" s="7"/>
      <c r="BA74" s="7"/>
      <c r="BB74" s="7"/>
      <c r="BC74" s="7"/>
      <c r="BD74" s="7"/>
      <c r="BE74" s="7"/>
      <c r="BF74" s="7"/>
      <c r="BG74" s="7"/>
      <c r="BH74" s="7"/>
      <c r="BI74" s="7"/>
      <c r="BJ74" s="7"/>
      <c r="BK74" s="7"/>
      <c r="BL74" s="7"/>
      <c r="BM74" s="7"/>
      <c r="BN74" s="7"/>
      <c r="BO74" s="7"/>
      <c r="BP74" s="6">
        <f t="shared" si="8"/>
        <v>1</v>
      </c>
      <c r="BQ74" s="6"/>
      <c r="BR74" s="6"/>
      <c r="BS74" s="7"/>
      <c r="BT74" s="7"/>
      <c r="BU74" s="7"/>
      <c r="BV74" s="7"/>
      <c r="BW74" s="7"/>
      <c r="BX74" s="7"/>
      <c r="BY74" s="7"/>
      <c r="BZ74" s="7"/>
      <c r="CA74" s="7"/>
      <c r="CB74" s="7"/>
      <c r="CC74" s="16"/>
    </row>
    <row r="75" spans="1:81" ht="29.15" x14ac:dyDescent="0.4">
      <c r="A75" s="153">
        <v>72</v>
      </c>
      <c r="B75" s="308"/>
      <c r="C75" s="264" t="s">
        <v>369</v>
      </c>
      <c r="D75" s="51" t="s">
        <v>59</v>
      </c>
      <c r="E75" s="90"/>
      <c r="F75" s="51"/>
      <c r="G75" s="89"/>
      <c r="H75" s="172"/>
      <c r="I75" s="71" t="s">
        <v>367</v>
      </c>
      <c r="J75" s="71">
        <f t="shared" si="6"/>
        <v>1</v>
      </c>
      <c r="K75" s="71" t="b">
        <f>1=BP75</f>
        <v>1</v>
      </c>
      <c r="L75" s="145"/>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145"/>
      <c r="AS75" s="7"/>
      <c r="AT75" s="7"/>
      <c r="AU75" s="7"/>
      <c r="AV75" s="7"/>
      <c r="AW75" s="7"/>
      <c r="AX75" s="7"/>
      <c r="AY75" s="7"/>
      <c r="AZ75" s="7"/>
      <c r="BA75" s="7"/>
      <c r="BB75" s="7"/>
      <c r="BC75" s="7"/>
      <c r="BD75" s="7"/>
      <c r="BE75" s="7"/>
      <c r="BF75" s="7"/>
      <c r="BG75" s="7"/>
      <c r="BH75" s="7"/>
      <c r="BI75" s="7"/>
      <c r="BJ75" s="7"/>
      <c r="BK75" s="7"/>
      <c r="BL75" s="7"/>
      <c r="BM75" s="7"/>
      <c r="BN75" s="7"/>
      <c r="BO75" s="7"/>
      <c r="BP75" s="6">
        <f t="shared" si="8"/>
        <v>1</v>
      </c>
      <c r="BQ75" s="6"/>
      <c r="BR75" s="6"/>
      <c r="BS75" s="7"/>
      <c r="BT75" s="7"/>
      <c r="BU75" s="7"/>
      <c r="BV75" s="7"/>
      <c r="BW75" s="7"/>
      <c r="BX75" s="7"/>
      <c r="BY75" s="7"/>
      <c r="BZ75" s="7"/>
      <c r="CA75" s="7"/>
      <c r="CB75" s="7"/>
      <c r="CC75" s="16"/>
    </row>
    <row r="76" spans="1:81" ht="29.15" x14ac:dyDescent="0.4">
      <c r="A76" s="153">
        <v>73</v>
      </c>
      <c r="B76" s="308"/>
      <c r="C76" s="310" t="s">
        <v>325</v>
      </c>
      <c r="D76" s="111" t="s">
        <v>136</v>
      </c>
      <c r="E76" s="125"/>
      <c r="F76" s="51" t="s">
        <v>1102</v>
      </c>
      <c r="G76" s="89"/>
      <c r="H76" s="172"/>
      <c r="I76" s="148"/>
      <c r="J76" s="148">
        <f t="shared" si="6"/>
        <v>1</v>
      </c>
      <c r="K76" s="148" t="b">
        <f>0&lt;SUM(J77,J78)</f>
        <v>1</v>
      </c>
      <c r="L76" s="145"/>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145"/>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16"/>
    </row>
    <row r="77" spans="1:81" ht="29.15" x14ac:dyDescent="0.4">
      <c r="A77" s="113">
        <v>74</v>
      </c>
      <c r="B77" s="308"/>
      <c r="C77" s="311"/>
      <c r="D77" s="111" t="s">
        <v>326</v>
      </c>
      <c r="E77" s="90"/>
      <c r="F77" s="51"/>
      <c r="G77" s="89"/>
      <c r="H77" s="172"/>
      <c r="I77" s="71" t="s">
        <v>370</v>
      </c>
      <c r="J77" s="71">
        <f t="shared" si="6"/>
        <v>1</v>
      </c>
      <c r="K77" s="71" t="b">
        <f>1=BQ77</f>
        <v>1</v>
      </c>
      <c r="L77" s="145"/>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145"/>
      <c r="AS77" s="7"/>
      <c r="AT77" s="7"/>
      <c r="AU77" s="7"/>
      <c r="AV77" s="7"/>
      <c r="AW77" s="7"/>
      <c r="AX77" s="7"/>
      <c r="AY77" s="7"/>
      <c r="AZ77" s="7"/>
      <c r="BA77" s="7"/>
      <c r="BB77" s="7"/>
      <c r="BC77" s="7"/>
      <c r="BD77" s="7"/>
      <c r="BE77" s="7"/>
      <c r="BF77" s="7"/>
      <c r="BG77" s="7"/>
      <c r="BH77" s="7"/>
      <c r="BI77" s="7"/>
      <c r="BJ77" s="7"/>
      <c r="BK77" s="7"/>
      <c r="BL77" s="7"/>
      <c r="BM77" s="7"/>
      <c r="BN77" s="7"/>
      <c r="BO77" s="7"/>
      <c r="BP77" s="6"/>
      <c r="BQ77" s="6">
        <f>$BQ$1</f>
        <v>1</v>
      </c>
      <c r="BR77" s="6"/>
      <c r="BS77" s="7"/>
      <c r="BT77" s="7"/>
      <c r="BU77" s="7"/>
      <c r="BV77" s="7"/>
      <c r="BW77" s="7"/>
      <c r="BX77" s="7"/>
      <c r="BY77" s="7"/>
      <c r="BZ77" s="7"/>
      <c r="CA77" s="7"/>
      <c r="CB77" s="7"/>
      <c r="CC77" s="16"/>
    </row>
    <row r="78" spans="1:81" ht="29.15" x14ac:dyDescent="0.4">
      <c r="A78" s="153">
        <v>75</v>
      </c>
      <c r="B78" s="308"/>
      <c r="C78" s="312"/>
      <c r="D78" s="111" t="s">
        <v>328</v>
      </c>
      <c r="E78" s="90"/>
      <c r="F78" s="51"/>
      <c r="G78" s="89"/>
      <c r="H78" s="172"/>
      <c r="I78" s="71" t="s">
        <v>370</v>
      </c>
      <c r="J78" s="71">
        <f t="shared" si="6"/>
        <v>1</v>
      </c>
      <c r="K78" s="71" t="b">
        <f t="shared" ref="K78:K79" si="9">1=BQ78</f>
        <v>1</v>
      </c>
      <c r="L78" s="145"/>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145"/>
      <c r="AS78" s="7"/>
      <c r="AT78" s="7"/>
      <c r="AU78" s="7"/>
      <c r="AV78" s="7"/>
      <c r="AW78" s="7"/>
      <c r="AX78" s="7"/>
      <c r="AY78" s="7"/>
      <c r="AZ78" s="7"/>
      <c r="BA78" s="7"/>
      <c r="BB78" s="7"/>
      <c r="BC78" s="7"/>
      <c r="BD78" s="7"/>
      <c r="BE78" s="7"/>
      <c r="BF78" s="7"/>
      <c r="BG78" s="7"/>
      <c r="BH78" s="7"/>
      <c r="BI78" s="7"/>
      <c r="BJ78" s="7"/>
      <c r="BK78" s="7"/>
      <c r="BL78" s="7"/>
      <c r="BM78" s="7"/>
      <c r="BN78" s="7"/>
      <c r="BO78" s="7"/>
      <c r="BP78" s="6"/>
      <c r="BQ78" s="6">
        <f>$BQ$1</f>
        <v>1</v>
      </c>
      <c r="BR78" s="6"/>
      <c r="BS78" s="7"/>
      <c r="BT78" s="7"/>
      <c r="BU78" s="7"/>
      <c r="BV78" s="7"/>
      <c r="BW78" s="7"/>
      <c r="BX78" s="7"/>
      <c r="BY78" s="7"/>
      <c r="BZ78" s="7"/>
      <c r="CA78" s="7"/>
      <c r="CB78" s="7"/>
      <c r="CC78" s="16"/>
    </row>
    <row r="79" spans="1:81" ht="29.15" x14ac:dyDescent="0.4">
      <c r="A79" s="153">
        <v>76</v>
      </c>
      <c r="B79" s="308"/>
      <c r="C79" s="265" t="s">
        <v>371</v>
      </c>
      <c r="D79" s="51" t="s">
        <v>330</v>
      </c>
      <c r="E79" s="53"/>
      <c r="F79" s="51" t="s">
        <v>331</v>
      </c>
      <c r="G79" s="89"/>
      <c r="H79" s="172"/>
      <c r="I79" s="71" t="s">
        <v>370</v>
      </c>
      <c r="J79" s="71">
        <f t="shared" si="6"/>
        <v>1</v>
      </c>
      <c r="K79" s="71" t="b">
        <f t="shared" si="9"/>
        <v>1</v>
      </c>
      <c r="L79" s="145"/>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145"/>
      <c r="AS79" s="7"/>
      <c r="AT79" s="7"/>
      <c r="AU79" s="7"/>
      <c r="AV79" s="7"/>
      <c r="AW79" s="7"/>
      <c r="AX79" s="7"/>
      <c r="AY79" s="7"/>
      <c r="AZ79" s="7"/>
      <c r="BA79" s="7"/>
      <c r="BB79" s="7"/>
      <c r="BC79" s="7"/>
      <c r="BD79" s="7"/>
      <c r="BE79" s="7"/>
      <c r="BF79" s="7"/>
      <c r="BG79" s="7"/>
      <c r="BH79" s="7"/>
      <c r="BI79" s="7"/>
      <c r="BJ79" s="7"/>
      <c r="BK79" s="7"/>
      <c r="BL79" s="7"/>
      <c r="BM79" s="7"/>
      <c r="BN79" s="7"/>
      <c r="BO79" s="7"/>
      <c r="BP79" s="6"/>
      <c r="BQ79" s="6">
        <f>$BQ$1</f>
        <v>1</v>
      </c>
      <c r="BR79" s="6"/>
      <c r="BS79" s="7"/>
      <c r="BT79" s="7"/>
      <c r="BU79" s="7"/>
      <c r="BV79" s="7"/>
      <c r="BW79" s="7"/>
      <c r="BX79" s="7"/>
      <c r="BY79" s="7"/>
      <c r="BZ79" s="7"/>
      <c r="CA79" s="7"/>
      <c r="CB79" s="7"/>
      <c r="CC79" s="16"/>
    </row>
    <row r="80" spans="1:81" ht="29.15" x14ac:dyDescent="0.4">
      <c r="A80" s="113">
        <v>77</v>
      </c>
      <c r="B80" s="308"/>
      <c r="C80" s="310" t="s">
        <v>372</v>
      </c>
      <c r="D80" s="111" t="s">
        <v>136</v>
      </c>
      <c r="E80" s="125"/>
      <c r="F80" s="51" t="s">
        <v>1099</v>
      </c>
      <c r="G80" s="89"/>
      <c r="H80" s="172"/>
      <c r="I80" s="148"/>
      <c r="J80" s="148">
        <f t="shared" si="6"/>
        <v>1</v>
      </c>
      <c r="K80" s="148" t="b">
        <f>0&lt;SUM(J81,J82)</f>
        <v>1</v>
      </c>
      <c r="L80" s="145"/>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145"/>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16"/>
    </row>
    <row r="81" spans="1:81" x14ac:dyDescent="0.4">
      <c r="A81" s="153">
        <v>78</v>
      </c>
      <c r="B81" s="308"/>
      <c r="C81" s="311"/>
      <c r="D81" s="111" t="s">
        <v>288</v>
      </c>
      <c r="E81" s="90"/>
      <c r="F81" s="51"/>
      <c r="G81" s="89"/>
      <c r="H81" s="172"/>
      <c r="I81" s="71" t="s">
        <v>367</v>
      </c>
      <c r="J81" s="71">
        <f t="shared" si="6"/>
        <v>1</v>
      </c>
      <c r="K81" s="71" t="b">
        <f>1=BP81</f>
        <v>1</v>
      </c>
      <c r="L81" s="145"/>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145"/>
      <c r="AS81" s="7"/>
      <c r="AT81" s="7"/>
      <c r="AU81" s="7"/>
      <c r="AV81" s="7"/>
      <c r="AW81" s="7"/>
      <c r="AX81" s="7"/>
      <c r="AY81" s="7"/>
      <c r="AZ81" s="7"/>
      <c r="BA81" s="7"/>
      <c r="BB81" s="7"/>
      <c r="BC81" s="7"/>
      <c r="BD81" s="7"/>
      <c r="BE81" s="7"/>
      <c r="BF81" s="7"/>
      <c r="BG81" s="7"/>
      <c r="BH81" s="7"/>
      <c r="BI81" s="7"/>
      <c r="BJ81" s="7"/>
      <c r="BK81" s="7"/>
      <c r="BL81" s="7"/>
      <c r="BM81" s="7"/>
      <c r="BN81" s="7"/>
      <c r="BO81" s="7"/>
      <c r="BP81" s="6">
        <f t="shared" ref="BP81:BP82" si="10">$BP$1</f>
        <v>1</v>
      </c>
      <c r="BQ81" s="6"/>
      <c r="BR81" s="6"/>
      <c r="BS81" s="7"/>
      <c r="BT81" s="7"/>
      <c r="BU81" s="7"/>
      <c r="BV81" s="7"/>
      <c r="BW81" s="7"/>
      <c r="BX81" s="7"/>
      <c r="BY81" s="7"/>
      <c r="BZ81" s="7"/>
      <c r="CA81" s="7"/>
      <c r="CB81" s="7"/>
      <c r="CC81" s="16"/>
    </row>
    <row r="82" spans="1:81" ht="15" thickBot="1" x14ac:dyDescent="0.45">
      <c r="A82" s="153">
        <v>79</v>
      </c>
      <c r="B82" s="309"/>
      <c r="C82" s="311"/>
      <c r="D82" s="123" t="s">
        <v>290</v>
      </c>
      <c r="E82" s="99"/>
      <c r="F82" s="112"/>
      <c r="G82" s="96"/>
      <c r="H82" s="172"/>
      <c r="I82" s="71" t="s">
        <v>367</v>
      </c>
      <c r="J82" s="71">
        <f t="shared" si="6"/>
        <v>1</v>
      </c>
      <c r="K82" s="71" t="b">
        <f>1=BP82</f>
        <v>1</v>
      </c>
      <c r="L82" s="145"/>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145"/>
      <c r="AS82" s="7"/>
      <c r="AT82" s="7"/>
      <c r="AU82" s="7"/>
      <c r="AV82" s="7"/>
      <c r="AW82" s="7"/>
      <c r="AX82" s="7"/>
      <c r="AY82" s="7"/>
      <c r="AZ82" s="7"/>
      <c r="BA82" s="7"/>
      <c r="BB82" s="7"/>
      <c r="BC82" s="7"/>
      <c r="BD82" s="7"/>
      <c r="BE82" s="7"/>
      <c r="BF82" s="7"/>
      <c r="BG82" s="7"/>
      <c r="BH82" s="7"/>
      <c r="BI82" s="7"/>
      <c r="BJ82" s="7"/>
      <c r="BK82" s="7"/>
      <c r="BL82" s="7"/>
      <c r="BM82" s="7"/>
      <c r="BN82" s="7"/>
      <c r="BO82" s="7"/>
      <c r="BP82" s="6">
        <f t="shared" si="10"/>
        <v>1</v>
      </c>
      <c r="BQ82" s="6"/>
      <c r="BR82" s="6"/>
      <c r="BS82" s="7"/>
      <c r="BT82" s="7"/>
      <c r="BU82" s="7"/>
      <c r="BV82" s="7"/>
      <c r="BW82" s="7"/>
      <c r="BX82" s="7"/>
      <c r="BY82" s="7"/>
      <c r="BZ82" s="7"/>
      <c r="CA82" s="7"/>
      <c r="CB82" s="7"/>
      <c r="CC82" s="16"/>
    </row>
    <row r="83" spans="1:81" x14ac:dyDescent="0.4">
      <c r="A83" s="153">
        <v>180</v>
      </c>
      <c r="B83" s="287" t="s">
        <v>373</v>
      </c>
      <c r="C83" s="166" t="s">
        <v>252</v>
      </c>
      <c r="D83" s="110" t="s">
        <v>59</v>
      </c>
      <c r="E83" s="93"/>
      <c r="F83" s="110" t="s">
        <v>374</v>
      </c>
      <c r="G83" s="94"/>
      <c r="H83" s="172"/>
      <c r="I83" s="70" t="s">
        <v>375</v>
      </c>
      <c r="J83" s="70">
        <f t="shared" si="6"/>
        <v>0</v>
      </c>
      <c r="K83" s="149" t="b">
        <f>2=SUM($BG$83,L83)</f>
        <v>0</v>
      </c>
      <c r="L83" s="145">
        <f>$L$1</f>
        <v>0</v>
      </c>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145"/>
      <c r="AS83" s="7"/>
      <c r="AT83" s="7"/>
      <c r="AU83" s="7"/>
      <c r="AV83" s="7"/>
      <c r="AW83" s="7"/>
      <c r="AX83" s="7"/>
      <c r="AY83" s="7"/>
      <c r="AZ83" s="7"/>
      <c r="BA83" s="7"/>
      <c r="BB83" s="7"/>
      <c r="BC83" s="7"/>
      <c r="BD83" s="7"/>
      <c r="BE83" s="7"/>
      <c r="BF83" s="7"/>
      <c r="BG83" s="7">
        <f>$BG$1</f>
        <v>1</v>
      </c>
      <c r="BH83" s="7"/>
      <c r="BI83" s="7"/>
      <c r="BJ83" s="7"/>
      <c r="BK83" s="7"/>
      <c r="BL83" s="7"/>
      <c r="BM83" s="7"/>
      <c r="BN83" s="7"/>
      <c r="BO83" s="7"/>
      <c r="BP83" s="7"/>
      <c r="BQ83" s="7"/>
      <c r="BR83" s="7"/>
      <c r="BS83" s="7"/>
      <c r="BT83" s="7"/>
      <c r="BU83" s="7"/>
      <c r="BV83" s="7"/>
      <c r="BW83" s="7"/>
      <c r="BX83" s="7"/>
      <c r="BY83" s="7"/>
      <c r="BZ83" s="7"/>
      <c r="CA83" s="7"/>
      <c r="CB83" s="7"/>
      <c r="CC83" s="16"/>
    </row>
    <row r="84" spans="1:81" ht="29.15" x14ac:dyDescent="0.4">
      <c r="A84" s="153">
        <v>181</v>
      </c>
      <c r="B84" s="287"/>
      <c r="C84" s="269" t="s">
        <v>376</v>
      </c>
      <c r="D84" s="51" t="s">
        <v>59</v>
      </c>
      <c r="E84" s="90"/>
      <c r="F84" s="51"/>
      <c r="G84" s="89"/>
      <c r="H84" s="172"/>
      <c r="I84" s="70" t="s">
        <v>377</v>
      </c>
      <c r="J84" s="70">
        <f t="shared" si="6"/>
        <v>0</v>
      </c>
      <c r="K84" s="71" t="b">
        <f>1=BR84</f>
        <v>0</v>
      </c>
      <c r="L84" s="145"/>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145"/>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f>$BR$1</f>
        <v>0</v>
      </c>
      <c r="BS84" s="7"/>
      <c r="BT84" s="7"/>
      <c r="BU84" s="7"/>
      <c r="BV84" s="7"/>
      <c r="BW84" s="7"/>
      <c r="BX84" s="7"/>
      <c r="BY84" s="7"/>
      <c r="BZ84" s="7"/>
      <c r="CA84" s="7"/>
      <c r="CB84" s="7"/>
      <c r="CC84" s="16"/>
    </row>
    <row r="85" spans="1:81" ht="29.6" thickBot="1" x14ac:dyDescent="0.45">
      <c r="A85" s="113">
        <v>182</v>
      </c>
      <c r="B85" s="288"/>
      <c r="C85" s="115" t="s">
        <v>378</v>
      </c>
      <c r="D85" s="109" t="s">
        <v>319</v>
      </c>
      <c r="E85" s="91"/>
      <c r="F85" s="109" t="s">
        <v>379</v>
      </c>
      <c r="G85" s="92"/>
      <c r="H85" s="172"/>
      <c r="I85" s="70" t="s">
        <v>377</v>
      </c>
      <c r="J85" s="70">
        <f t="shared" si="6"/>
        <v>0</v>
      </c>
      <c r="K85" s="71" t="b">
        <f>1=BR85</f>
        <v>0</v>
      </c>
      <c r="L85" s="145"/>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145"/>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f>$BR$1</f>
        <v>0</v>
      </c>
      <c r="BS85" s="7"/>
      <c r="BT85" s="7"/>
      <c r="BU85" s="7"/>
      <c r="BV85" s="7"/>
      <c r="BW85" s="7"/>
      <c r="BX85" s="7"/>
      <c r="BY85" s="7"/>
      <c r="BZ85" s="7"/>
      <c r="CA85" s="7"/>
      <c r="CB85" s="7"/>
      <c r="CC85" s="16"/>
    </row>
    <row r="86" spans="1:81" ht="29.15" x14ac:dyDescent="0.4">
      <c r="A86" s="113">
        <v>80</v>
      </c>
      <c r="B86" s="307" t="s">
        <v>380</v>
      </c>
      <c r="C86" s="265" t="s">
        <v>381</v>
      </c>
      <c r="D86" s="107" t="s">
        <v>59</v>
      </c>
      <c r="E86" s="87"/>
      <c r="F86" s="107"/>
      <c r="G86" s="88"/>
      <c r="H86" s="172"/>
      <c r="I86" s="70" t="s">
        <v>323</v>
      </c>
      <c r="J86" s="70">
        <f t="shared" si="6"/>
        <v>1</v>
      </c>
      <c r="K86" s="149" t="b">
        <f>OR($AV86,$AW86)</f>
        <v>1</v>
      </c>
      <c r="L86" s="145"/>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145"/>
      <c r="AS86" s="7"/>
      <c r="AT86" s="7"/>
      <c r="AU86" s="7"/>
      <c r="AV86" s="7">
        <f>$AV$1</f>
        <v>1</v>
      </c>
      <c r="AW86" s="7">
        <f>$AW$1</f>
        <v>1</v>
      </c>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16"/>
    </row>
    <row r="87" spans="1:81" ht="29.15" x14ac:dyDescent="0.4">
      <c r="A87" s="153">
        <v>81</v>
      </c>
      <c r="B87" s="308"/>
      <c r="C87" s="264" t="s">
        <v>1093</v>
      </c>
      <c r="D87" s="51" t="s">
        <v>59</v>
      </c>
      <c r="E87" s="90"/>
      <c r="F87" s="51"/>
      <c r="G87" s="89"/>
      <c r="H87" s="172"/>
      <c r="I87" s="70" t="s">
        <v>323</v>
      </c>
      <c r="J87" s="70">
        <f t="shared" si="6"/>
        <v>1</v>
      </c>
      <c r="K87" s="149" t="b">
        <f>OR($AV87,$AW87)</f>
        <v>1</v>
      </c>
      <c r="L87" s="145"/>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145"/>
      <c r="AS87" s="7"/>
      <c r="AT87" s="7"/>
      <c r="AU87" s="7"/>
      <c r="AV87" s="7">
        <f>$AV$1</f>
        <v>1</v>
      </c>
      <c r="AW87" s="7">
        <f>$AW$1</f>
        <v>1</v>
      </c>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16"/>
    </row>
    <row r="88" spans="1:81" ht="29.15" x14ac:dyDescent="0.4">
      <c r="A88" s="153">
        <v>82</v>
      </c>
      <c r="B88" s="308"/>
      <c r="C88" s="310" t="s">
        <v>382</v>
      </c>
      <c r="D88" s="111" t="s">
        <v>136</v>
      </c>
      <c r="E88" s="125"/>
      <c r="F88" s="51" t="s">
        <v>1099</v>
      </c>
      <c r="G88" s="89"/>
      <c r="H88" s="172"/>
      <c r="I88" s="148"/>
      <c r="J88" s="148">
        <f t="shared" si="6"/>
        <v>1</v>
      </c>
      <c r="K88" s="148" t="b">
        <f>0&lt;SUM(J89,J90,J91,J92,J93)</f>
        <v>1</v>
      </c>
      <c r="L88" s="14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145"/>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16"/>
    </row>
    <row r="89" spans="1:81" x14ac:dyDescent="0.4">
      <c r="A89" s="113">
        <v>83</v>
      </c>
      <c r="B89" s="308"/>
      <c r="C89" s="311"/>
      <c r="D89" s="111" t="s">
        <v>383</v>
      </c>
      <c r="E89" s="90"/>
      <c r="F89" s="51"/>
      <c r="G89" s="89"/>
      <c r="H89" s="172"/>
      <c r="I89" s="70" t="s">
        <v>323</v>
      </c>
      <c r="J89" s="70">
        <f t="shared" si="6"/>
        <v>1</v>
      </c>
      <c r="K89" s="149" t="b">
        <f>OR($AV89,$AW89)</f>
        <v>1</v>
      </c>
      <c r="L89" s="145"/>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145"/>
      <c r="AS89" s="7"/>
      <c r="AT89" s="7"/>
      <c r="AU89" s="7"/>
      <c r="AV89" s="7">
        <f t="shared" ref="AV89:AV94" si="11">$AV$1</f>
        <v>1</v>
      </c>
      <c r="AW89" s="7">
        <f t="shared" ref="AW89:AW94" si="12">$AW$1</f>
        <v>1</v>
      </c>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16"/>
    </row>
    <row r="90" spans="1:81" ht="29.15" x14ac:dyDescent="0.4">
      <c r="A90" s="153">
        <v>84</v>
      </c>
      <c r="B90" s="308"/>
      <c r="C90" s="311"/>
      <c r="D90" s="111" t="s">
        <v>384</v>
      </c>
      <c r="E90" s="90"/>
      <c r="F90" s="51"/>
      <c r="G90" s="89"/>
      <c r="H90" s="172"/>
      <c r="I90" s="70" t="s">
        <v>323</v>
      </c>
      <c r="J90" s="70">
        <f t="shared" si="6"/>
        <v>1</v>
      </c>
      <c r="K90" s="149" t="b">
        <f>OR($AV90,$AW90)</f>
        <v>1</v>
      </c>
      <c r="L90" s="145"/>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145"/>
      <c r="AS90" s="7"/>
      <c r="AT90" s="7"/>
      <c r="AU90" s="7"/>
      <c r="AV90" s="7">
        <f t="shared" si="11"/>
        <v>1</v>
      </c>
      <c r="AW90" s="7">
        <f t="shared" si="12"/>
        <v>1</v>
      </c>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16"/>
    </row>
    <row r="91" spans="1:81" x14ac:dyDescent="0.4">
      <c r="A91" s="153">
        <v>85</v>
      </c>
      <c r="B91" s="308"/>
      <c r="C91" s="311"/>
      <c r="D91" s="111" t="s">
        <v>385</v>
      </c>
      <c r="E91" s="90"/>
      <c r="F91" s="51"/>
      <c r="G91" s="89"/>
      <c r="H91" s="172"/>
      <c r="I91" s="70" t="s">
        <v>386</v>
      </c>
      <c r="J91" s="70">
        <f t="shared" si="6"/>
        <v>1</v>
      </c>
      <c r="K91" s="70" t="b">
        <f>2=SUM(OR($AV91,$AW91),$BN91)</f>
        <v>1</v>
      </c>
      <c r="L91" s="145"/>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145"/>
      <c r="AS91" s="7"/>
      <c r="AT91" s="7"/>
      <c r="AU91" s="7"/>
      <c r="AV91" s="7">
        <f t="shared" si="11"/>
        <v>1</v>
      </c>
      <c r="AW91" s="7">
        <f t="shared" si="12"/>
        <v>1</v>
      </c>
      <c r="AX91" s="7"/>
      <c r="AY91" s="7"/>
      <c r="AZ91" s="7"/>
      <c r="BA91" s="7"/>
      <c r="BB91" s="7"/>
      <c r="BC91" s="7"/>
      <c r="BD91" s="7"/>
      <c r="BE91" s="7"/>
      <c r="BF91" s="7"/>
      <c r="BG91" s="7"/>
      <c r="BH91" s="7"/>
      <c r="BI91" s="7"/>
      <c r="BJ91" s="7"/>
      <c r="BK91" s="7"/>
      <c r="BL91" s="7"/>
      <c r="BM91" s="7"/>
      <c r="BN91" s="6">
        <f>$BN$1</f>
        <v>1</v>
      </c>
      <c r="BO91" s="7"/>
      <c r="BP91" s="7"/>
      <c r="BQ91" s="7"/>
      <c r="BR91" s="7"/>
      <c r="BS91" s="7"/>
      <c r="BT91" s="7"/>
      <c r="BU91" s="7"/>
      <c r="BV91" s="7"/>
      <c r="BW91" s="7"/>
      <c r="BX91" s="7"/>
      <c r="BY91" s="7"/>
      <c r="BZ91" s="7"/>
      <c r="CA91" s="7"/>
      <c r="CB91" s="7"/>
      <c r="CC91" s="16"/>
    </row>
    <row r="92" spans="1:81" x14ac:dyDescent="0.4">
      <c r="A92" s="113">
        <v>86</v>
      </c>
      <c r="B92" s="308"/>
      <c r="C92" s="311"/>
      <c r="D92" s="111" t="s">
        <v>387</v>
      </c>
      <c r="E92" s="90"/>
      <c r="F92" s="51"/>
      <c r="G92" s="89"/>
      <c r="H92" s="172"/>
      <c r="I92" s="70" t="s">
        <v>388</v>
      </c>
      <c r="J92" s="70">
        <f t="shared" si="6"/>
        <v>1</v>
      </c>
      <c r="K92" s="70" t="b">
        <f>2=SUM(OR($AV92,$AW92),$BL92)</f>
        <v>1</v>
      </c>
      <c r="L92" s="145"/>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145"/>
      <c r="AS92" s="7"/>
      <c r="AT92" s="7"/>
      <c r="AU92" s="7"/>
      <c r="AV92" s="7">
        <f t="shared" si="11"/>
        <v>1</v>
      </c>
      <c r="AW92" s="7">
        <f t="shared" si="12"/>
        <v>1</v>
      </c>
      <c r="AX92" s="7"/>
      <c r="AY92" s="7"/>
      <c r="AZ92" s="7"/>
      <c r="BA92" s="7"/>
      <c r="BB92" s="7"/>
      <c r="BC92" s="7"/>
      <c r="BD92" s="7"/>
      <c r="BE92" s="7"/>
      <c r="BF92" s="7"/>
      <c r="BG92" s="7"/>
      <c r="BH92" s="7"/>
      <c r="BI92" s="7"/>
      <c r="BJ92" s="7"/>
      <c r="BK92" s="7"/>
      <c r="BL92" s="7">
        <f>$BL$1</f>
        <v>1</v>
      </c>
      <c r="BM92" s="7"/>
      <c r="BN92" s="7"/>
      <c r="BO92" s="7"/>
      <c r="BP92" s="7"/>
      <c r="BQ92" s="7"/>
      <c r="BR92" s="7"/>
      <c r="BS92" s="7"/>
      <c r="BT92" s="7"/>
      <c r="BU92" s="7"/>
      <c r="BV92" s="7"/>
      <c r="BW92" s="7"/>
      <c r="BX92" s="7"/>
      <c r="BY92" s="7"/>
      <c r="BZ92" s="7"/>
      <c r="CA92" s="7"/>
      <c r="CB92" s="7"/>
      <c r="CC92" s="16"/>
    </row>
    <row r="93" spans="1:81" x14ac:dyDescent="0.4">
      <c r="A93" s="153">
        <v>87</v>
      </c>
      <c r="B93" s="308"/>
      <c r="C93" s="312"/>
      <c r="D93" s="111" t="s">
        <v>389</v>
      </c>
      <c r="E93" s="90"/>
      <c r="F93" s="51"/>
      <c r="G93" s="89"/>
      <c r="H93" s="172"/>
      <c r="I93" s="70" t="s">
        <v>390</v>
      </c>
      <c r="J93" s="70">
        <f t="shared" si="6"/>
        <v>1</v>
      </c>
      <c r="K93" s="70" t="b">
        <f>2=SUM(OR($AV93,$AW93),$BP93)</f>
        <v>1</v>
      </c>
      <c r="L93" s="145"/>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145"/>
      <c r="AS93" s="7"/>
      <c r="AT93" s="7"/>
      <c r="AU93" s="7"/>
      <c r="AV93" s="7">
        <f t="shared" si="11"/>
        <v>1</v>
      </c>
      <c r="AW93" s="7">
        <f t="shared" si="12"/>
        <v>1</v>
      </c>
      <c r="AX93" s="7"/>
      <c r="AY93" s="7"/>
      <c r="AZ93" s="7"/>
      <c r="BA93" s="7"/>
      <c r="BB93" s="7"/>
      <c r="BC93" s="7"/>
      <c r="BD93" s="7"/>
      <c r="BE93" s="7"/>
      <c r="BF93" s="7"/>
      <c r="BG93" s="7"/>
      <c r="BH93" s="7"/>
      <c r="BI93" s="7"/>
      <c r="BJ93" s="7"/>
      <c r="BK93" s="7"/>
      <c r="BL93" s="7"/>
      <c r="BM93" s="7"/>
      <c r="BN93" s="7"/>
      <c r="BO93" s="7"/>
      <c r="BP93" s="6">
        <f>$BP$1</f>
        <v>1</v>
      </c>
      <c r="BQ93" s="6"/>
      <c r="BR93" s="6"/>
      <c r="BS93" s="7"/>
      <c r="BT93" s="7"/>
      <c r="BU93" s="7"/>
      <c r="BV93" s="7"/>
      <c r="BW93" s="7"/>
      <c r="BX93" s="7"/>
      <c r="BY93" s="7"/>
      <c r="BZ93" s="7"/>
      <c r="CA93" s="7"/>
      <c r="CB93" s="7"/>
      <c r="CC93" s="16"/>
    </row>
    <row r="94" spans="1:81" ht="29.6" thickBot="1" x14ac:dyDescent="0.45">
      <c r="A94" s="153">
        <v>88</v>
      </c>
      <c r="B94" s="309"/>
      <c r="C94" s="265" t="s">
        <v>391</v>
      </c>
      <c r="D94" s="112" t="s">
        <v>59</v>
      </c>
      <c r="E94" s="99"/>
      <c r="F94" s="112"/>
      <c r="G94" s="96"/>
      <c r="H94" s="172"/>
      <c r="I94" s="70" t="s">
        <v>323</v>
      </c>
      <c r="J94" s="70">
        <f t="shared" si="6"/>
        <v>1</v>
      </c>
      <c r="K94" s="149" t="b">
        <f>OR($AV94,$AW94)</f>
        <v>1</v>
      </c>
      <c r="L94" s="145"/>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145"/>
      <c r="AS94" s="7"/>
      <c r="AT94" s="7"/>
      <c r="AU94" s="7"/>
      <c r="AV94" s="7">
        <f t="shared" si="11"/>
        <v>1</v>
      </c>
      <c r="AW94" s="7">
        <f t="shared" si="12"/>
        <v>1</v>
      </c>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16"/>
    </row>
    <row r="95" spans="1:81" ht="15" thickBot="1" x14ac:dyDescent="0.45">
      <c r="A95" s="318" t="s">
        <v>392</v>
      </c>
      <c r="B95" s="319"/>
      <c r="C95" s="319"/>
      <c r="D95" s="319"/>
      <c r="E95" s="319"/>
      <c r="F95" s="319"/>
      <c r="G95" s="320"/>
      <c r="H95" s="171"/>
      <c r="I95" s="148"/>
      <c r="J95" s="148"/>
      <c r="K95" s="148"/>
      <c r="L95" s="145"/>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145"/>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16"/>
    </row>
    <row r="96" spans="1:81" ht="29.15" x14ac:dyDescent="0.4">
      <c r="A96" s="153">
        <v>89</v>
      </c>
      <c r="B96" s="307" t="s">
        <v>393</v>
      </c>
      <c r="C96" s="265" t="s">
        <v>394</v>
      </c>
      <c r="D96" s="107" t="s">
        <v>59</v>
      </c>
      <c r="E96" s="90"/>
      <c r="F96" s="107"/>
      <c r="G96" s="88"/>
      <c r="H96" s="172"/>
      <c r="I96" s="70" t="s">
        <v>323</v>
      </c>
      <c r="J96" s="70">
        <f t="shared" si="6"/>
        <v>1</v>
      </c>
      <c r="K96" s="149" t="b">
        <f>OR($AV96,$AW96)</f>
        <v>1</v>
      </c>
      <c r="L96" s="145"/>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145"/>
      <c r="AS96" s="7"/>
      <c r="AT96" s="7"/>
      <c r="AU96" s="7"/>
      <c r="AV96" s="7">
        <f>$AV$1</f>
        <v>1</v>
      </c>
      <c r="AW96" s="7">
        <f>$AW$1</f>
        <v>1</v>
      </c>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16"/>
    </row>
    <row r="97" spans="1:81" ht="29.15" x14ac:dyDescent="0.4">
      <c r="A97" s="113">
        <v>90</v>
      </c>
      <c r="B97" s="308"/>
      <c r="C97" s="264" t="s">
        <v>395</v>
      </c>
      <c r="D97" s="51" t="s">
        <v>59</v>
      </c>
      <c r="E97" s="90"/>
      <c r="F97" s="51"/>
      <c r="G97" s="89"/>
      <c r="H97" s="172"/>
      <c r="I97" s="70" t="s">
        <v>323</v>
      </c>
      <c r="J97" s="70">
        <f t="shared" si="6"/>
        <v>1</v>
      </c>
      <c r="K97" s="149" t="b">
        <f t="shared" ref="K97:K99" si="13">OR($AV97,$AW97)</f>
        <v>1</v>
      </c>
      <c r="L97" s="145"/>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145"/>
      <c r="AS97" s="7"/>
      <c r="AT97" s="7"/>
      <c r="AU97" s="7"/>
      <c r="AV97" s="7">
        <f>$AV$1</f>
        <v>1</v>
      </c>
      <c r="AW97" s="7">
        <f>$AW$1</f>
        <v>1</v>
      </c>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16"/>
    </row>
    <row r="98" spans="1:81" ht="29.15" x14ac:dyDescent="0.4">
      <c r="A98" s="153">
        <v>91</v>
      </c>
      <c r="B98" s="308"/>
      <c r="C98" s="264" t="s">
        <v>396</v>
      </c>
      <c r="D98" s="51" t="s">
        <v>59</v>
      </c>
      <c r="E98" s="90"/>
      <c r="F98" s="51"/>
      <c r="G98" s="89"/>
      <c r="H98" s="172"/>
      <c r="I98" s="70" t="s">
        <v>323</v>
      </c>
      <c r="J98" s="70">
        <f t="shared" si="6"/>
        <v>1</v>
      </c>
      <c r="K98" s="149" t="b">
        <f t="shared" si="13"/>
        <v>1</v>
      </c>
      <c r="L98" s="145"/>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145"/>
      <c r="AS98" s="7"/>
      <c r="AT98" s="7"/>
      <c r="AU98" s="7"/>
      <c r="AV98" s="7">
        <f>$AV$1</f>
        <v>1</v>
      </c>
      <c r="AW98" s="7">
        <f>$AW$1</f>
        <v>1</v>
      </c>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16"/>
    </row>
    <row r="99" spans="1:81" ht="29.6" thickBot="1" x14ac:dyDescent="0.45">
      <c r="A99" s="113">
        <v>92</v>
      </c>
      <c r="B99" s="309"/>
      <c r="C99" s="115" t="s">
        <v>397</v>
      </c>
      <c r="D99" s="109" t="s">
        <v>59</v>
      </c>
      <c r="E99" s="90"/>
      <c r="F99" s="109"/>
      <c r="G99" s="92"/>
      <c r="H99" s="172"/>
      <c r="I99" s="70" t="s">
        <v>323</v>
      </c>
      <c r="J99" s="70">
        <f t="shared" si="6"/>
        <v>1</v>
      </c>
      <c r="K99" s="149" t="b">
        <f t="shared" si="13"/>
        <v>1</v>
      </c>
      <c r="L99" s="145"/>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145"/>
      <c r="AS99" s="7"/>
      <c r="AT99" s="7"/>
      <c r="AU99" s="7"/>
      <c r="AV99" s="7">
        <f>$AV$1</f>
        <v>1</v>
      </c>
      <c r="AW99" s="7">
        <f>$AW$1</f>
        <v>1</v>
      </c>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16"/>
    </row>
    <row r="100" spans="1:81" ht="29.15" x14ac:dyDescent="0.4">
      <c r="A100" s="153">
        <v>93</v>
      </c>
      <c r="B100" s="307" t="s">
        <v>398</v>
      </c>
      <c r="C100" s="268" t="s">
        <v>399</v>
      </c>
      <c r="D100" s="110" t="s">
        <v>59</v>
      </c>
      <c r="E100" s="93"/>
      <c r="F100" s="226" t="s">
        <v>1137</v>
      </c>
      <c r="G100" s="94"/>
      <c r="H100" s="172"/>
      <c r="I100" s="70" t="s">
        <v>400</v>
      </c>
      <c r="J100" s="70">
        <f t="shared" si="6"/>
        <v>1</v>
      </c>
      <c r="K100" s="149" t="b">
        <f>OR($AT100,$AU100,$AV100,$AW100)</f>
        <v>1</v>
      </c>
      <c r="L100" s="145"/>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145"/>
      <c r="AS100" s="7"/>
      <c r="AT100" s="7">
        <f>$AT$1</f>
        <v>1</v>
      </c>
      <c r="AU100" s="7">
        <f>$AU$1</f>
        <v>1</v>
      </c>
      <c r="AV100" s="7">
        <f>$AV$1</f>
        <v>1</v>
      </c>
      <c r="AW100" s="7">
        <f>$AW$1</f>
        <v>1</v>
      </c>
      <c r="AX100" s="7"/>
      <c r="AY100" s="7"/>
      <c r="AZ100" s="7"/>
      <c r="BA100" s="7"/>
      <c r="BB100" s="7"/>
      <c r="BC100" s="7"/>
      <c r="BD100" s="7"/>
      <c r="BE100" s="7"/>
      <c r="BF100" s="7"/>
      <c r="BG100" s="7"/>
      <c r="BH100" s="7"/>
      <c r="BI100" s="7"/>
      <c r="BJ100" s="7"/>
      <c r="BK100" s="7"/>
      <c r="BL100" s="7"/>
      <c r="BM100" s="7"/>
      <c r="BN100" s="7"/>
      <c r="BO100" s="7"/>
      <c r="BP100" s="7"/>
      <c r="BQ100" s="7"/>
      <c r="BR100" s="7"/>
      <c r="BS100" s="6"/>
      <c r="BT100" s="6"/>
      <c r="BU100" s="6"/>
      <c r="BV100" s="7"/>
      <c r="BW100" s="7"/>
      <c r="BX100" s="7"/>
      <c r="BY100" s="7"/>
      <c r="BZ100" s="7"/>
      <c r="CA100" s="7"/>
      <c r="CB100" s="7"/>
      <c r="CC100" s="16"/>
    </row>
    <row r="101" spans="1:81" ht="29.15" x14ac:dyDescent="0.4">
      <c r="A101" s="113">
        <v>94</v>
      </c>
      <c r="B101" s="308"/>
      <c r="C101" s="310" t="s">
        <v>401</v>
      </c>
      <c r="D101" s="111" t="s">
        <v>136</v>
      </c>
      <c r="E101" s="125"/>
      <c r="F101" s="51" t="s">
        <v>1099</v>
      </c>
      <c r="G101" s="89"/>
      <c r="H101" s="172"/>
      <c r="I101" s="148"/>
      <c r="J101" s="148">
        <f t="shared" si="6"/>
        <v>1</v>
      </c>
      <c r="K101" s="148" t="b">
        <f>0&lt;SUM(J102,J103)</f>
        <v>1</v>
      </c>
      <c r="L101" s="145"/>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145"/>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16"/>
    </row>
    <row r="102" spans="1:81" x14ac:dyDescent="0.4">
      <c r="A102" s="153">
        <v>95</v>
      </c>
      <c r="B102" s="308"/>
      <c r="C102" s="311"/>
      <c r="D102" s="111" t="s">
        <v>254</v>
      </c>
      <c r="E102" s="90"/>
      <c r="F102" s="51"/>
      <c r="G102" s="89"/>
      <c r="H102" s="172"/>
      <c r="I102" s="70" t="s">
        <v>402</v>
      </c>
      <c r="J102" s="70">
        <f t="shared" si="6"/>
        <v>1</v>
      </c>
      <c r="K102" s="70" t="b">
        <f>1=BS102</f>
        <v>1</v>
      </c>
      <c r="L102" s="145"/>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145"/>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6">
        <f>$BS$1</f>
        <v>1</v>
      </c>
      <c r="BT102" s="6"/>
      <c r="BU102" s="6"/>
      <c r="BV102" s="7"/>
      <c r="BW102" s="7"/>
      <c r="BX102" s="7"/>
      <c r="BY102" s="7"/>
      <c r="BZ102" s="7"/>
      <c r="CA102" s="7"/>
      <c r="CB102" s="7"/>
      <c r="CC102" s="16"/>
    </row>
    <row r="103" spans="1:81" x14ac:dyDescent="0.4">
      <c r="A103" s="113">
        <v>96</v>
      </c>
      <c r="B103" s="308"/>
      <c r="C103" s="312"/>
      <c r="D103" s="111" t="s">
        <v>403</v>
      </c>
      <c r="E103" s="90"/>
      <c r="F103" s="51"/>
      <c r="G103" s="89"/>
      <c r="H103" s="172"/>
      <c r="I103" s="70" t="s">
        <v>402</v>
      </c>
      <c r="J103" s="70">
        <f t="shared" si="6"/>
        <v>1</v>
      </c>
      <c r="K103" s="70" t="b">
        <f t="shared" ref="K103:K105" si="14">1=BS103</f>
        <v>1</v>
      </c>
      <c r="L103" s="145"/>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145"/>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6">
        <f>$BS$1</f>
        <v>1</v>
      </c>
      <c r="BT103" s="6"/>
      <c r="BU103" s="6"/>
      <c r="BV103" s="7"/>
      <c r="BW103" s="7"/>
      <c r="BX103" s="7"/>
      <c r="BY103" s="7"/>
      <c r="BZ103" s="7"/>
      <c r="CA103" s="7"/>
      <c r="CB103" s="7"/>
      <c r="CC103" s="16"/>
    </row>
    <row r="104" spans="1:81" x14ac:dyDescent="0.4">
      <c r="A104" s="153">
        <v>97</v>
      </c>
      <c r="B104" s="308"/>
      <c r="C104" s="265" t="s">
        <v>404</v>
      </c>
      <c r="D104" s="51" t="s">
        <v>59</v>
      </c>
      <c r="E104" s="90"/>
      <c r="F104" s="51"/>
      <c r="G104" s="89"/>
      <c r="H104" s="172"/>
      <c r="I104" s="70" t="s">
        <v>405</v>
      </c>
      <c r="J104" s="70">
        <f t="shared" si="6"/>
        <v>1</v>
      </c>
      <c r="K104" s="70" t="b">
        <f>1=BT104</f>
        <v>1</v>
      </c>
      <c r="L104" s="145"/>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145"/>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T104" s="6">
        <f>$BT$1</f>
        <v>1</v>
      </c>
      <c r="BU104" s="6"/>
      <c r="BV104" s="7"/>
      <c r="BW104" s="7"/>
      <c r="BX104" s="7"/>
      <c r="BY104" s="7"/>
      <c r="BZ104" s="7"/>
      <c r="CA104" s="7"/>
      <c r="CB104" s="7"/>
      <c r="CC104" s="16"/>
    </row>
    <row r="105" spans="1:81" ht="29.15" x14ac:dyDescent="0.4">
      <c r="A105" s="113">
        <v>98</v>
      </c>
      <c r="B105" s="308"/>
      <c r="C105" s="264" t="s">
        <v>406</v>
      </c>
      <c r="D105" s="51" t="s">
        <v>59</v>
      </c>
      <c r="E105" s="90"/>
      <c r="F105" s="51"/>
      <c r="G105" s="89"/>
      <c r="H105" s="172"/>
      <c r="I105" s="70" t="s">
        <v>402</v>
      </c>
      <c r="J105" s="70">
        <f t="shared" si="6"/>
        <v>1</v>
      </c>
      <c r="K105" s="70" t="b">
        <f t="shared" si="14"/>
        <v>1</v>
      </c>
      <c r="L105" s="145"/>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145"/>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6">
        <f>$BS$1</f>
        <v>1</v>
      </c>
      <c r="BT105" s="6"/>
      <c r="BU105" s="6"/>
      <c r="BV105" s="7"/>
      <c r="BW105" s="7"/>
      <c r="BX105" s="7"/>
      <c r="BY105" s="7"/>
      <c r="BZ105" s="7"/>
      <c r="CA105" s="7"/>
      <c r="CB105" s="7"/>
      <c r="CC105" s="16"/>
    </row>
    <row r="106" spans="1:81" x14ac:dyDescent="0.4">
      <c r="A106" s="153">
        <v>99</v>
      </c>
      <c r="B106" s="308"/>
      <c r="C106" s="310" t="s">
        <v>407</v>
      </c>
      <c r="D106" s="111" t="s">
        <v>136</v>
      </c>
      <c r="E106" s="125"/>
      <c r="F106" s="51" t="s">
        <v>408</v>
      </c>
      <c r="G106" s="89"/>
      <c r="H106" s="172"/>
      <c r="I106" s="148"/>
      <c r="J106" s="148">
        <f t="shared" si="6"/>
        <v>0</v>
      </c>
      <c r="K106" s="148" t="b">
        <f>0&lt;SUM(J107,J108)</f>
        <v>0</v>
      </c>
      <c r="L106" s="145"/>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145"/>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16"/>
    </row>
    <row r="107" spans="1:81" x14ac:dyDescent="0.4">
      <c r="A107" s="113">
        <v>100</v>
      </c>
      <c r="B107" s="308"/>
      <c r="C107" s="311"/>
      <c r="D107" s="111" t="s">
        <v>409</v>
      </c>
      <c r="E107" s="90"/>
      <c r="F107" s="51"/>
      <c r="G107" s="89"/>
      <c r="H107" s="172"/>
      <c r="I107" s="70" t="s">
        <v>410</v>
      </c>
      <c r="J107" s="70">
        <f t="shared" si="6"/>
        <v>0</v>
      </c>
      <c r="K107" s="70" t="b">
        <f>4=SUM(OR(AP107,AQ107),OR(AX107,AY107),BS107,L107)</f>
        <v>0</v>
      </c>
      <c r="L107" s="145">
        <f t="shared" ref="L107:L111" si="15">$L$1</f>
        <v>0</v>
      </c>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f>$AP$1</f>
        <v>1</v>
      </c>
      <c r="AQ107" s="7">
        <f>$AQ$1</f>
        <v>1</v>
      </c>
      <c r="AR107" s="145"/>
      <c r="AS107" s="7"/>
      <c r="AT107" s="7"/>
      <c r="AU107" s="7"/>
      <c r="AV107" s="7"/>
      <c r="AW107" s="7"/>
      <c r="AX107" s="7">
        <f>$AX$1</f>
        <v>1</v>
      </c>
      <c r="AY107" s="7">
        <f>$AY$1</f>
        <v>1</v>
      </c>
      <c r="AZ107" s="7"/>
      <c r="BA107" s="7"/>
      <c r="BB107" s="7"/>
      <c r="BC107" s="7"/>
      <c r="BD107" s="7"/>
      <c r="BE107" s="7"/>
      <c r="BF107" s="7"/>
      <c r="BG107" s="7"/>
      <c r="BH107" s="7"/>
      <c r="BI107" s="7"/>
      <c r="BJ107" s="7"/>
      <c r="BK107" s="7"/>
      <c r="BL107" s="7"/>
      <c r="BM107" s="7"/>
      <c r="BN107" s="7"/>
      <c r="BO107" s="7"/>
      <c r="BP107" s="7"/>
      <c r="BQ107" s="7"/>
      <c r="BR107" s="7"/>
      <c r="BS107" s="6">
        <f>$BS$1</f>
        <v>1</v>
      </c>
      <c r="BT107" s="6"/>
      <c r="BU107" s="6"/>
      <c r="BV107" s="7"/>
      <c r="BW107" s="7"/>
      <c r="BX107" s="7"/>
      <c r="BY107" s="7"/>
      <c r="BZ107" s="7"/>
      <c r="CA107" s="7"/>
      <c r="CB107" s="7"/>
      <c r="CC107" s="16"/>
    </row>
    <row r="108" spans="1:81" x14ac:dyDescent="0.4">
      <c r="A108" s="153">
        <v>101</v>
      </c>
      <c r="B108" s="308"/>
      <c r="C108" s="312"/>
      <c r="D108" s="111" t="s">
        <v>411</v>
      </c>
      <c r="E108" s="90"/>
      <c r="F108" s="51"/>
      <c r="G108" s="89"/>
      <c r="H108" s="172"/>
      <c r="I108" s="70" t="s">
        <v>410</v>
      </c>
      <c r="J108" s="70">
        <f t="shared" si="6"/>
        <v>0</v>
      </c>
      <c r="K108" s="70" t="b">
        <f>4=SUM(OR(AP108,AQ108),OR(AX108,AY108),BS108,L108)</f>
        <v>0</v>
      </c>
      <c r="L108" s="145">
        <f t="shared" si="15"/>
        <v>0</v>
      </c>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f>$AP$1</f>
        <v>1</v>
      </c>
      <c r="AQ108" s="7">
        <f>$AQ$1</f>
        <v>1</v>
      </c>
      <c r="AR108" s="145"/>
      <c r="AS108" s="7"/>
      <c r="AT108" s="7"/>
      <c r="AU108" s="7"/>
      <c r="AV108" s="7"/>
      <c r="AW108" s="7"/>
      <c r="AX108" s="7">
        <f>$AX$1</f>
        <v>1</v>
      </c>
      <c r="AY108" s="7">
        <f>$AY$1</f>
        <v>1</v>
      </c>
      <c r="AZ108" s="7"/>
      <c r="BA108" s="7"/>
      <c r="BB108" s="7"/>
      <c r="BC108" s="7"/>
      <c r="BD108" s="7"/>
      <c r="BE108" s="7"/>
      <c r="BF108" s="7"/>
      <c r="BG108" s="7"/>
      <c r="BH108" s="7"/>
      <c r="BI108" s="7"/>
      <c r="BJ108" s="7"/>
      <c r="BK108" s="7"/>
      <c r="BL108" s="7"/>
      <c r="BM108" s="7"/>
      <c r="BN108" s="7"/>
      <c r="BO108" s="7"/>
      <c r="BP108" s="7"/>
      <c r="BQ108" s="7"/>
      <c r="BR108" s="7"/>
      <c r="BS108" s="6">
        <f>$BS$1</f>
        <v>1</v>
      </c>
      <c r="BT108" s="6"/>
      <c r="BU108" s="6"/>
      <c r="BV108" s="7"/>
      <c r="BW108" s="7"/>
      <c r="BX108" s="7"/>
      <c r="BY108" s="7"/>
      <c r="BZ108" s="7"/>
      <c r="CA108" s="7"/>
      <c r="CB108" s="7"/>
      <c r="CC108" s="16"/>
    </row>
    <row r="109" spans="1:81" ht="29.6" thickBot="1" x14ac:dyDescent="0.45">
      <c r="A109" s="113">
        <v>102</v>
      </c>
      <c r="B109" s="309"/>
      <c r="C109" s="265" t="s">
        <v>412</v>
      </c>
      <c r="D109" s="112" t="s">
        <v>59</v>
      </c>
      <c r="E109" s="99"/>
      <c r="F109" s="112"/>
      <c r="G109" s="96"/>
      <c r="H109" s="172"/>
      <c r="I109" s="70" t="s">
        <v>413</v>
      </c>
      <c r="J109" s="70">
        <f t="shared" si="6"/>
        <v>1</v>
      </c>
      <c r="K109" s="70" t="b">
        <f>3=SUM(OR(AV109,AW109),OR(AK109:AO109),BT109)</f>
        <v>1</v>
      </c>
      <c r="L109" s="145"/>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f>$AK$1</f>
        <v>1</v>
      </c>
      <c r="AL109" s="7">
        <f>$AL$1</f>
        <v>1</v>
      </c>
      <c r="AM109" s="7">
        <f>$AM$1</f>
        <v>1</v>
      </c>
      <c r="AN109" s="7">
        <f>$AN$1</f>
        <v>1</v>
      </c>
      <c r="AO109" s="7">
        <f>$AO$1</f>
        <v>1</v>
      </c>
      <c r="AP109" s="7"/>
      <c r="AQ109" s="7"/>
      <c r="AR109" s="145"/>
      <c r="AS109" s="7"/>
      <c r="AT109" s="7"/>
      <c r="AU109" s="7"/>
      <c r="AV109" s="7">
        <f>$AV$1</f>
        <v>1</v>
      </c>
      <c r="AW109" s="7">
        <f>$AW$1</f>
        <v>1</v>
      </c>
      <c r="AX109" s="7"/>
      <c r="AY109" s="7"/>
      <c r="AZ109" s="7"/>
      <c r="BA109" s="7"/>
      <c r="BB109" s="7"/>
      <c r="BC109" s="7"/>
      <c r="BD109" s="7"/>
      <c r="BE109" s="7"/>
      <c r="BF109" s="7"/>
      <c r="BG109" s="7"/>
      <c r="BH109" s="7"/>
      <c r="BI109" s="7"/>
      <c r="BJ109" s="7"/>
      <c r="BK109" s="7"/>
      <c r="BL109" s="7"/>
      <c r="BM109" s="7"/>
      <c r="BN109" s="7"/>
      <c r="BO109" s="7"/>
      <c r="BP109" s="7"/>
      <c r="BQ109" s="7"/>
      <c r="BR109" s="7"/>
      <c r="BT109" s="6">
        <f>$BT$1</f>
        <v>1</v>
      </c>
      <c r="BU109" s="6"/>
      <c r="BV109" s="7"/>
      <c r="BW109" s="7"/>
      <c r="BX109" s="7"/>
      <c r="BY109" s="7"/>
      <c r="BZ109" s="7"/>
      <c r="CA109" s="7"/>
      <c r="CB109" s="7"/>
      <c r="CC109" s="16"/>
    </row>
    <row r="110" spans="1:81" ht="29.15" x14ac:dyDescent="0.4">
      <c r="A110" s="153">
        <v>183</v>
      </c>
      <c r="B110" s="286" t="s">
        <v>414</v>
      </c>
      <c r="C110" s="166" t="s">
        <v>415</v>
      </c>
      <c r="D110" s="110" t="s">
        <v>59</v>
      </c>
      <c r="E110" s="93"/>
      <c r="F110" s="110" t="s">
        <v>416</v>
      </c>
      <c r="G110" s="94"/>
      <c r="H110" s="172"/>
      <c r="I110" s="70" t="s">
        <v>417</v>
      </c>
      <c r="J110" s="70">
        <f t="shared" si="6"/>
        <v>0</v>
      </c>
      <c r="K110" s="149" t="b">
        <f>2=SUM(L110,M110)</f>
        <v>0</v>
      </c>
      <c r="L110" s="145">
        <f t="shared" si="15"/>
        <v>0</v>
      </c>
      <c r="M110" s="7">
        <f>$M$1</f>
        <v>1</v>
      </c>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145"/>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16"/>
    </row>
    <row r="111" spans="1:81" ht="29.15" x14ac:dyDescent="0.4">
      <c r="A111" s="153">
        <v>184</v>
      </c>
      <c r="B111" s="287"/>
      <c r="C111" s="269" t="s">
        <v>418</v>
      </c>
      <c r="D111" s="51" t="s">
        <v>59</v>
      </c>
      <c r="E111" s="90"/>
      <c r="F111" s="51" t="s">
        <v>419</v>
      </c>
      <c r="G111" s="89"/>
      <c r="H111" s="172"/>
      <c r="I111" s="70" t="s">
        <v>417</v>
      </c>
      <c r="J111" s="70">
        <f t="shared" si="6"/>
        <v>0</v>
      </c>
      <c r="K111" s="149" t="b">
        <f>2=SUM(L111,M111)</f>
        <v>0</v>
      </c>
      <c r="L111" s="145">
        <f t="shared" si="15"/>
        <v>0</v>
      </c>
      <c r="M111" s="7">
        <f>$M$1</f>
        <v>1</v>
      </c>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145"/>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16"/>
    </row>
    <row r="112" spans="1:81" ht="29.15" x14ac:dyDescent="0.4">
      <c r="A112" s="153">
        <v>185</v>
      </c>
      <c r="B112" s="287"/>
      <c r="C112" s="269" t="s">
        <v>420</v>
      </c>
      <c r="D112" s="51" t="s">
        <v>59</v>
      </c>
      <c r="E112" s="90"/>
      <c r="F112" s="51" t="s">
        <v>421</v>
      </c>
      <c r="G112" s="89"/>
      <c r="H112" s="172"/>
      <c r="I112" s="70" t="s">
        <v>274</v>
      </c>
      <c r="J112" s="70">
        <f t="shared" si="6"/>
        <v>1</v>
      </c>
      <c r="K112" s="149" t="b">
        <f>OR($AU112,$AV112,$AW112)</f>
        <v>1</v>
      </c>
      <c r="L112" s="145"/>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145"/>
      <c r="AS112" s="7"/>
      <c r="AT112" s="7"/>
      <c r="AU112" s="7">
        <f>$AU$1</f>
        <v>1</v>
      </c>
      <c r="AV112" s="7">
        <f>$AV$1</f>
        <v>1</v>
      </c>
      <c r="AW112" s="7">
        <f>$AW$1</f>
        <v>1</v>
      </c>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16"/>
    </row>
    <row r="113" spans="1:81" ht="29.15" x14ac:dyDescent="0.4">
      <c r="A113" s="153">
        <v>103</v>
      </c>
      <c r="B113" s="287"/>
      <c r="C113" s="330" t="s">
        <v>422</v>
      </c>
      <c r="D113" s="51" t="s">
        <v>136</v>
      </c>
      <c r="E113" s="213"/>
      <c r="F113" s="51" t="s">
        <v>1099</v>
      </c>
      <c r="G113" s="89"/>
      <c r="H113" s="172"/>
      <c r="I113" s="148"/>
      <c r="J113" s="148">
        <f t="shared" si="6"/>
        <v>1</v>
      </c>
      <c r="K113" s="148" t="b">
        <f>0&lt;SUM(J114,J115,J116)</f>
        <v>1</v>
      </c>
      <c r="L113" s="145"/>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145"/>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16"/>
    </row>
    <row r="114" spans="1:81" x14ac:dyDescent="0.4">
      <c r="A114" s="113">
        <v>104</v>
      </c>
      <c r="B114" s="287"/>
      <c r="C114" s="330"/>
      <c r="D114" s="51" t="s">
        <v>423</v>
      </c>
      <c r="E114" s="90"/>
      <c r="F114" s="51"/>
      <c r="G114" s="89"/>
      <c r="H114" s="172"/>
      <c r="I114" s="70" t="s">
        <v>424</v>
      </c>
      <c r="J114" s="70">
        <f t="shared" si="6"/>
        <v>1</v>
      </c>
      <c r="K114" s="149" t="b">
        <f>1=$BU114</f>
        <v>1</v>
      </c>
      <c r="L114" s="145"/>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145"/>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f>$BU$1</f>
        <v>1</v>
      </c>
      <c r="BV114" s="7"/>
      <c r="BW114" s="7"/>
      <c r="BX114" s="7"/>
      <c r="BY114" s="7"/>
      <c r="BZ114" s="7"/>
      <c r="CA114" s="7"/>
      <c r="CB114" s="7"/>
      <c r="CC114" s="16"/>
    </row>
    <row r="115" spans="1:81" x14ac:dyDescent="0.4">
      <c r="A115" s="153">
        <v>105</v>
      </c>
      <c r="B115" s="287"/>
      <c r="C115" s="330"/>
      <c r="D115" s="51" t="s">
        <v>425</v>
      </c>
      <c r="E115" s="90"/>
      <c r="F115" s="51"/>
      <c r="G115" s="89"/>
      <c r="H115" s="172"/>
      <c r="I115" s="70" t="s">
        <v>424</v>
      </c>
      <c r="J115" s="70">
        <f t="shared" si="6"/>
        <v>1</v>
      </c>
      <c r="K115" s="149" t="b">
        <f t="shared" ref="K115:K116" si="16">1=$BU115</f>
        <v>1</v>
      </c>
      <c r="L115" s="145"/>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145"/>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f>$BU$1</f>
        <v>1</v>
      </c>
      <c r="BV115" s="7"/>
      <c r="BW115" s="7"/>
      <c r="BX115" s="7"/>
      <c r="BY115" s="7"/>
      <c r="BZ115" s="7"/>
      <c r="CA115" s="7"/>
      <c r="CB115" s="7"/>
      <c r="CC115" s="16"/>
    </row>
    <row r="116" spans="1:81" x14ac:dyDescent="0.4">
      <c r="A116" s="113">
        <v>106</v>
      </c>
      <c r="B116" s="287"/>
      <c r="C116" s="330"/>
      <c r="D116" s="51" t="s">
        <v>426</v>
      </c>
      <c r="E116" s="90"/>
      <c r="F116" s="51"/>
      <c r="G116" s="89"/>
      <c r="H116" s="172"/>
      <c r="I116" s="70" t="s">
        <v>424</v>
      </c>
      <c r="J116" s="70">
        <f t="shared" si="6"/>
        <v>1</v>
      </c>
      <c r="K116" s="149" t="b">
        <f t="shared" si="16"/>
        <v>1</v>
      </c>
      <c r="L116" s="145"/>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145"/>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f>$BU$1</f>
        <v>1</v>
      </c>
      <c r="BV116" s="7"/>
      <c r="BW116" s="7"/>
      <c r="BX116" s="7"/>
      <c r="BY116" s="7"/>
      <c r="BZ116" s="7"/>
      <c r="CA116" s="7"/>
      <c r="CB116" s="7"/>
      <c r="CC116" s="16"/>
    </row>
    <row r="117" spans="1:81" ht="29.15" x14ac:dyDescent="0.4">
      <c r="A117" s="153">
        <v>107</v>
      </c>
      <c r="B117" s="287"/>
      <c r="C117" s="269" t="s">
        <v>427</v>
      </c>
      <c r="D117" s="51" t="s">
        <v>59</v>
      </c>
      <c r="E117" s="90"/>
      <c r="F117" s="51"/>
      <c r="G117" s="89"/>
      <c r="H117" s="172"/>
      <c r="I117" s="70" t="s">
        <v>282</v>
      </c>
      <c r="J117" s="70">
        <f t="shared" si="6"/>
        <v>1</v>
      </c>
      <c r="K117" s="149" t="b">
        <f>1=AU117</f>
        <v>1</v>
      </c>
      <c r="L117" s="145"/>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145"/>
      <c r="AS117" s="7"/>
      <c r="AT117" s="7"/>
      <c r="AU117" s="7">
        <f>$AU$1</f>
        <v>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16"/>
    </row>
    <row r="118" spans="1:81" ht="29.6" thickBot="1" x14ac:dyDescent="0.45">
      <c r="A118" s="113">
        <v>108</v>
      </c>
      <c r="B118" s="288"/>
      <c r="C118" s="115" t="s">
        <v>428</v>
      </c>
      <c r="D118" s="109" t="s">
        <v>59</v>
      </c>
      <c r="E118" s="91"/>
      <c r="F118" s="109"/>
      <c r="G118" s="92"/>
      <c r="H118" s="172"/>
      <c r="I118" s="70" t="s">
        <v>429</v>
      </c>
      <c r="J118" s="70">
        <f t="shared" si="6"/>
        <v>1</v>
      </c>
      <c r="K118" s="149" t="b">
        <f>2=SUM(AH118,AR118)</f>
        <v>1</v>
      </c>
      <c r="L118" s="145"/>
      <c r="M118" s="7"/>
      <c r="N118" s="7"/>
      <c r="O118" s="7"/>
      <c r="P118" s="7"/>
      <c r="Q118" s="7"/>
      <c r="R118" s="7"/>
      <c r="S118" s="7"/>
      <c r="T118" s="7"/>
      <c r="U118" s="7"/>
      <c r="V118" s="7"/>
      <c r="W118" s="7"/>
      <c r="X118" s="7"/>
      <c r="Y118" s="7"/>
      <c r="Z118" s="7"/>
      <c r="AA118" s="7"/>
      <c r="AB118" s="7"/>
      <c r="AC118" s="7"/>
      <c r="AD118" s="10"/>
      <c r="AE118" s="10"/>
      <c r="AF118" s="10"/>
      <c r="AG118" s="7"/>
      <c r="AH118" s="7">
        <f>$AH$1</f>
        <v>1</v>
      </c>
      <c r="AI118" s="7"/>
      <c r="AJ118" s="7"/>
      <c r="AK118" s="7"/>
      <c r="AL118" s="7"/>
      <c r="AM118" s="7"/>
      <c r="AN118" s="7"/>
      <c r="AO118" s="7"/>
      <c r="AP118" s="7"/>
      <c r="AQ118" s="7"/>
      <c r="AR118" s="145">
        <f>$AR$1</f>
        <v>1</v>
      </c>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16"/>
    </row>
    <row r="119" spans="1:81" ht="29.15" x14ac:dyDescent="0.4">
      <c r="A119" s="153">
        <v>109</v>
      </c>
      <c r="B119" s="307" t="s">
        <v>430</v>
      </c>
      <c r="C119" s="265" t="s">
        <v>431</v>
      </c>
      <c r="D119" s="107" t="s">
        <v>59</v>
      </c>
      <c r="E119" s="87"/>
      <c r="F119" s="107"/>
      <c r="G119" s="88"/>
      <c r="H119" s="172"/>
      <c r="I119" s="70" t="s">
        <v>429</v>
      </c>
      <c r="J119" s="70">
        <f t="shared" si="6"/>
        <v>1</v>
      </c>
      <c r="K119" s="149" t="b">
        <f>2=SUM(AH119,AR119)</f>
        <v>1</v>
      </c>
      <c r="L119" s="145"/>
      <c r="M119" s="7"/>
      <c r="N119" s="7"/>
      <c r="O119" s="7"/>
      <c r="P119" s="7"/>
      <c r="Q119" s="7"/>
      <c r="R119" s="7"/>
      <c r="S119" s="7"/>
      <c r="T119" s="7"/>
      <c r="U119" s="7"/>
      <c r="V119" s="7"/>
      <c r="W119" s="7"/>
      <c r="X119" s="7"/>
      <c r="Y119" s="7"/>
      <c r="Z119" s="7"/>
      <c r="AA119" s="7"/>
      <c r="AB119" s="7"/>
      <c r="AC119" s="7"/>
      <c r="AD119" s="10"/>
      <c r="AE119" s="10"/>
      <c r="AF119" s="10"/>
      <c r="AG119" s="7"/>
      <c r="AH119" s="7">
        <f>$AH$1</f>
        <v>1</v>
      </c>
      <c r="AI119" s="7"/>
      <c r="AJ119" s="7"/>
      <c r="AK119" s="7"/>
      <c r="AL119" s="7"/>
      <c r="AM119" s="7"/>
      <c r="AN119" s="7"/>
      <c r="AO119" s="7"/>
      <c r="AP119" s="7"/>
      <c r="AQ119" s="7"/>
      <c r="AR119" s="145">
        <f>$AR$1</f>
        <v>1</v>
      </c>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16"/>
    </row>
    <row r="120" spans="1:81" ht="29.6" thickBot="1" x14ac:dyDescent="0.45">
      <c r="A120" s="113">
        <v>110</v>
      </c>
      <c r="B120" s="309"/>
      <c r="C120" s="115" t="s">
        <v>432</v>
      </c>
      <c r="D120" s="109" t="s">
        <v>59</v>
      </c>
      <c r="E120" s="91"/>
      <c r="F120" s="109"/>
      <c r="G120" s="92"/>
      <c r="H120" s="172"/>
      <c r="I120" s="70" t="s">
        <v>429</v>
      </c>
      <c r="J120" s="70">
        <f t="shared" si="6"/>
        <v>1</v>
      </c>
      <c r="K120" s="149" t="b">
        <f>2=SUM(AH120,AR120)</f>
        <v>1</v>
      </c>
      <c r="L120" s="145"/>
      <c r="M120" s="7"/>
      <c r="N120" s="7"/>
      <c r="O120" s="7"/>
      <c r="P120" s="7"/>
      <c r="Q120" s="7"/>
      <c r="R120" s="7"/>
      <c r="S120" s="7"/>
      <c r="T120" s="7"/>
      <c r="U120" s="7"/>
      <c r="V120" s="7"/>
      <c r="W120" s="7"/>
      <c r="X120" s="7"/>
      <c r="Y120" s="7"/>
      <c r="Z120" s="7"/>
      <c r="AA120" s="7"/>
      <c r="AB120" s="7"/>
      <c r="AC120" s="7"/>
      <c r="AD120" s="10"/>
      <c r="AE120" s="10"/>
      <c r="AF120" s="10"/>
      <c r="AG120" s="7"/>
      <c r="AH120" s="7">
        <f>$AH$1</f>
        <v>1</v>
      </c>
      <c r="AI120" s="7"/>
      <c r="AJ120" s="7"/>
      <c r="AK120" s="7"/>
      <c r="AL120" s="7"/>
      <c r="AM120" s="7"/>
      <c r="AN120" s="7"/>
      <c r="AO120" s="7"/>
      <c r="AP120" s="7"/>
      <c r="AQ120" s="7"/>
      <c r="AR120" s="145">
        <f t="shared" ref="AR120:AR122" si="17">$AR$1</f>
        <v>1</v>
      </c>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16"/>
    </row>
    <row r="121" spans="1:81" ht="29.6" thickBot="1" x14ac:dyDescent="0.45">
      <c r="A121" s="153">
        <v>111</v>
      </c>
      <c r="B121" s="42" t="s">
        <v>433</v>
      </c>
      <c r="C121" s="268" t="s">
        <v>434</v>
      </c>
      <c r="D121" s="124" t="s">
        <v>59</v>
      </c>
      <c r="E121" s="100"/>
      <c r="F121" s="124"/>
      <c r="G121" s="103"/>
      <c r="H121" s="172"/>
      <c r="I121" s="70" t="s">
        <v>429</v>
      </c>
      <c r="J121" s="70">
        <f t="shared" si="6"/>
        <v>1</v>
      </c>
      <c r="K121" s="149" t="b">
        <f>2=SUM(AH121,AR121)</f>
        <v>1</v>
      </c>
      <c r="L121" s="145"/>
      <c r="M121" s="7"/>
      <c r="N121" s="7"/>
      <c r="O121" s="7"/>
      <c r="P121" s="7"/>
      <c r="Q121" s="7"/>
      <c r="R121" s="7"/>
      <c r="S121" s="7"/>
      <c r="T121" s="7"/>
      <c r="U121" s="7"/>
      <c r="V121" s="7"/>
      <c r="W121" s="7"/>
      <c r="X121" s="7"/>
      <c r="Y121" s="7"/>
      <c r="Z121" s="7"/>
      <c r="AA121" s="7"/>
      <c r="AB121" s="7"/>
      <c r="AC121" s="7"/>
      <c r="AD121" s="10"/>
      <c r="AE121" s="10"/>
      <c r="AF121" s="10"/>
      <c r="AG121" s="7"/>
      <c r="AH121" s="7">
        <f>$AH$1</f>
        <v>1</v>
      </c>
      <c r="AI121" s="7"/>
      <c r="AJ121" s="7"/>
      <c r="AK121" s="7"/>
      <c r="AL121" s="7"/>
      <c r="AM121" s="7"/>
      <c r="AN121" s="7"/>
      <c r="AO121" s="7"/>
      <c r="AP121" s="7"/>
      <c r="AQ121" s="7"/>
      <c r="AR121" s="145">
        <f t="shared" si="17"/>
        <v>1</v>
      </c>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16"/>
    </row>
    <row r="122" spans="1:81" ht="29.15" x14ac:dyDescent="0.4">
      <c r="A122" s="113">
        <v>112</v>
      </c>
      <c r="B122" s="286" t="s">
        <v>435</v>
      </c>
      <c r="C122" s="166" t="s">
        <v>436</v>
      </c>
      <c r="D122" s="110" t="s">
        <v>59</v>
      </c>
      <c r="E122" s="93"/>
      <c r="F122" s="110" t="s">
        <v>437</v>
      </c>
      <c r="G122" s="94"/>
      <c r="H122" s="172"/>
      <c r="I122" s="70" t="s">
        <v>321</v>
      </c>
      <c r="J122" s="70">
        <f t="shared" si="6"/>
        <v>1</v>
      </c>
      <c r="K122" s="149" t="b">
        <f>2=SUM($M122,AR122)</f>
        <v>1</v>
      </c>
      <c r="L122" s="145"/>
      <c r="M122" s="7">
        <f>$M$1</f>
        <v>1</v>
      </c>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145">
        <f t="shared" si="17"/>
        <v>1</v>
      </c>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16"/>
    </row>
    <row r="123" spans="1:81" ht="29.15" x14ac:dyDescent="0.4">
      <c r="A123" s="153">
        <v>113</v>
      </c>
      <c r="B123" s="287"/>
      <c r="C123" s="167" t="s">
        <v>438</v>
      </c>
      <c r="D123" s="51" t="s">
        <v>59</v>
      </c>
      <c r="E123" s="90"/>
      <c r="F123" s="51" t="s">
        <v>439</v>
      </c>
      <c r="G123" s="89"/>
      <c r="H123" s="172"/>
      <c r="I123" s="70" t="s">
        <v>440</v>
      </c>
      <c r="J123" s="70">
        <f t="shared" si="6"/>
        <v>1</v>
      </c>
      <c r="K123" s="149" t="b">
        <f>2=SUM($AI$123,OR(AU123:AW123))</f>
        <v>1</v>
      </c>
      <c r="L123" s="145"/>
      <c r="M123" s="7"/>
      <c r="N123" s="7"/>
      <c r="O123" s="7"/>
      <c r="P123" s="7"/>
      <c r="Q123" s="7"/>
      <c r="R123" s="7"/>
      <c r="S123" s="7"/>
      <c r="T123" s="7"/>
      <c r="U123" s="7"/>
      <c r="V123" s="7"/>
      <c r="W123" s="7"/>
      <c r="X123" s="7"/>
      <c r="Y123" s="7"/>
      <c r="Z123" s="7"/>
      <c r="AA123" s="7"/>
      <c r="AB123" s="7"/>
      <c r="AC123" s="7"/>
      <c r="AD123" s="7"/>
      <c r="AE123" s="7"/>
      <c r="AF123" s="7"/>
      <c r="AG123" s="7"/>
      <c r="AH123" s="7"/>
      <c r="AI123" s="7">
        <f>$AI$1</f>
        <v>1</v>
      </c>
      <c r="AJ123" s="7"/>
      <c r="AK123" s="7"/>
      <c r="AL123" s="7"/>
      <c r="AM123" s="7"/>
      <c r="AN123" s="7"/>
      <c r="AO123" s="7"/>
      <c r="AP123" s="7"/>
      <c r="AQ123" s="7"/>
      <c r="AR123" s="145"/>
      <c r="AS123" s="7"/>
      <c r="AT123" s="7"/>
      <c r="AU123" s="7">
        <f>$AU$1</f>
        <v>1</v>
      </c>
      <c r="AV123" s="7">
        <f>$AV$1</f>
        <v>1</v>
      </c>
      <c r="AW123" s="7">
        <f>$AW$1</f>
        <v>1</v>
      </c>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16"/>
    </row>
    <row r="124" spans="1:81" ht="29.6" thickBot="1" x14ac:dyDescent="0.45">
      <c r="A124" s="113">
        <v>114</v>
      </c>
      <c r="B124" s="288"/>
      <c r="C124" s="155" t="s">
        <v>441</v>
      </c>
      <c r="D124" s="109" t="s">
        <v>59</v>
      </c>
      <c r="E124" s="91"/>
      <c r="F124" s="54"/>
      <c r="G124" s="156"/>
      <c r="H124" s="173"/>
      <c r="I124" s="70" t="s">
        <v>442</v>
      </c>
      <c r="J124" s="70">
        <f t="shared" si="6"/>
        <v>0</v>
      </c>
      <c r="K124" s="149" t="b">
        <f>2=SUM($AH$124,$L124)</f>
        <v>0</v>
      </c>
      <c r="L124" s="145">
        <f>$L$1</f>
        <v>0</v>
      </c>
      <c r="M124" s="7"/>
      <c r="N124" s="7"/>
      <c r="O124" s="7"/>
      <c r="P124" s="7"/>
      <c r="Q124" s="7"/>
      <c r="R124" s="7"/>
      <c r="S124" s="7"/>
      <c r="T124" s="7"/>
      <c r="U124" s="7"/>
      <c r="V124" s="7"/>
      <c r="W124" s="7"/>
      <c r="X124" s="7"/>
      <c r="Y124" s="7"/>
      <c r="Z124" s="7"/>
      <c r="AA124" s="7"/>
      <c r="AB124" s="7"/>
      <c r="AC124" s="7"/>
      <c r="AD124" s="7"/>
      <c r="AE124" s="7"/>
      <c r="AF124" s="7"/>
      <c r="AG124" s="7"/>
      <c r="AH124" s="7">
        <f>$AH$1</f>
        <v>1</v>
      </c>
      <c r="AI124" s="7"/>
      <c r="AJ124" s="7"/>
      <c r="AK124" s="7"/>
      <c r="AL124" s="7"/>
      <c r="AM124" s="7"/>
      <c r="AN124" s="7"/>
      <c r="AO124" s="7"/>
      <c r="AP124" s="7"/>
      <c r="AQ124" s="7"/>
      <c r="AR124" s="145"/>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16"/>
    </row>
    <row r="125" spans="1:81" ht="15" thickBot="1" x14ac:dyDescent="0.45">
      <c r="A125" s="318" t="s">
        <v>443</v>
      </c>
      <c r="B125" s="319"/>
      <c r="C125" s="328"/>
      <c r="D125" s="328"/>
      <c r="E125" s="328"/>
      <c r="F125" s="328"/>
      <c r="G125" s="329"/>
      <c r="H125" s="171"/>
      <c r="I125" s="148"/>
      <c r="J125" s="148"/>
      <c r="K125" s="148"/>
      <c r="L125" s="145"/>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145"/>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16"/>
    </row>
    <row r="126" spans="1:81" ht="15" thickBot="1" x14ac:dyDescent="0.45">
      <c r="A126" s="113">
        <v>115</v>
      </c>
      <c r="B126" s="262" t="s">
        <v>444</v>
      </c>
      <c r="C126" s="116" t="s">
        <v>445</v>
      </c>
      <c r="D126" s="157" t="s">
        <v>59</v>
      </c>
      <c r="E126" s="98"/>
      <c r="F126" s="117"/>
      <c r="G126" s="69"/>
      <c r="H126" s="172"/>
      <c r="I126" s="70" t="s">
        <v>323</v>
      </c>
      <c r="J126" s="70">
        <f t="shared" si="6"/>
        <v>1</v>
      </c>
      <c r="K126" s="149" t="b">
        <f>OR($AV126,$AW126)</f>
        <v>1</v>
      </c>
      <c r="L126" s="145"/>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145"/>
      <c r="AS126" s="7"/>
      <c r="AT126" s="7"/>
      <c r="AU126" s="7"/>
      <c r="AV126" s="7">
        <f>$AV$1</f>
        <v>1</v>
      </c>
      <c r="AW126" s="7">
        <f>$AW$1</f>
        <v>1</v>
      </c>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16"/>
    </row>
    <row r="127" spans="1:81" ht="50.7" customHeight="1" x14ac:dyDescent="0.4">
      <c r="A127" s="153">
        <v>116</v>
      </c>
      <c r="B127" s="307" t="s">
        <v>446</v>
      </c>
      <c r="C127" s="268" t="s">
        <v>447</v>
      </c>
      <c r="D127" s="110" t="s">
        <v>59</v>
      </c>
      <c r="E127" s="93"/>
      <c r="F127" s="110" t="s">
        <v>448</v>
      </c>
      <c r="G127" s="94"/>
      <c r="H127" s="172"/>
      <c r="I127" s="70" t="s">
        <v>321</v>
      </c>
      <c r="J127" s="70">
        <f t="shared" si="6"/>
        <v>1</v>
      </c>
      <c r="K127" s="149" t="b">
        <f>2=SUM($M127,AR127)</f>
        <v>1</v>
      </c>
      <c r="L127" s="145"/>
      <c r="M127" s="7">
        <f>$M$1</f>
        <v>1</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145">
        <f t="shared" ref="AR127:AR128" si="18">$AR$1</f>
        <v>1</v>
      </c>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16"/>
    </row>
    <row r="128" spans="1:81" ht="29.15" x14ac:dyDescent="0.4">
      <c r="A128" s="113">
        <v>117</v>
      </c>
      <c r="B128" s="308"/>
      <c r="C128" s="264" t="s">
        <v>449</v>
      </c>
      <c r="D128" s="51" t="s">
        <v>59</v>
      </c>
      <c r="E128" s="90"/>
      <c r="F128" s="51"/>
      <c r="G128" s="89"/>
      <c r="H128" s="172"/>
      <c r="I128" s="70" t="s">
        <v>321</v>
      </c>
      <c r="J128" s="70">
        <f t="shared" si="6"/>
        <v>1</v>
      </c>
      <c r="K128" s="149" t="b">
        <f>2=SUM($M128,AR128)</f>
        <v>1</v>
      </c>
      <c r="L128" s="145"/>
      <c r="M128" s="7">
        <f>$M$1</f>
        <v>1</v>
      </c>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145">
        <f t="shared" si="18"/>
        <v>1</v>
      </c>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16"/>
    </row>
    <row r="129" spans="1:81" ht="29.6" thickBot="1" x14ac:dyDescent="0.45">
      <c r="A129" s="153">
        <v>118</v>
      </c>
      <c r="B129" s="309"/>
      <c r="C129" s="115" t="s">
        <v>450</v>
      </c>
      <c r="D129" s="109" t="s">
        <v>59</v>
      </c>
      <c r="E129" s="91"/>
      <c r="F129" s="109"/>
      <c r="G129" s="92"/>
      <c r="H129" s="172"/>
      <c r="I129" s="71" t="s">
        <v>451</v>
      </c>
      <c r="J129" s="70">
        <f t="shared" si="6"/>
        <v>0</v>
      </c>
      <c r="K129" s="70" t="b">
        <f>2=SUM(OR(AZ129,BA129,BB129,BC129,BD129,BE129),L129)</f>
        <v>0</v>
      </c>
      <c r="L129" s="145">
        <f>$L$1</f>
        <v>0</v>
      </c>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145"/>
      <c r="AS129" s="7"/>
      <c r="AT129" s="7"/>
      <c r="AU129" s="7"/>
      <c r="AV129" s="7"/>
      <c r="AW129" s="7"/>
      <c r="AX129" s="7"/>
      <c r="AY129" s="7"/>
      <c r="AZ129" s="7">
        <f>$AZ$1</f>
        <v>1</v>
      </c>
      <c r="BA129" s="7">
        <f>$BA$1</f>
        <v>1</v>
      </c>
      <c r="BB129" s="7">
        <f>$BB$1</f>
        <v>1</v>
      </c>
      <c r="BC129" s="7">
        <f>$BC$1</f>
        <v>1</v>
      </c>
      <c r="BD129" s="7">
        <f>$BD$1</f>
        <v>1</v>
      </c>
      <c r="BE129" s="7">
        <f>$BE$1</f>
        <v>1</v>
      </c>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16"/>
    </row>
    <row r="130" spans="1:81" ht="29.15" x14ac:dyDescent="0.4">
      <c r="A130" s="113">
        <v>119</v>
      </c>
      <c r="B130" s="307" t="s">
        <v>452</v>
      </c>
      <c r="C130" s="268" t="s">
        <v>453</v>
      </c>
      <c r="D130" s="110" t="s">
        <v>59</v>
      </c>
      <c r="E130" s="93"/>
      <c r="F130" s="110"/>
      <c r="G130" s="94"/>
      <c r="H130" s="172"/>
      <c r="I130" s="70" t="s">
        <v>323</v>
      </c>
      <c r="J130" s="70">
        <f t="shared" si="6"/>
        <v>1</v>
      </c>
      <c r="K130" s="149" t="b">
        <f>OR($AV130,$AW130)</f>
        <v>1</v>
      </c>
      <c r="L130" s="145"/>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145"/>
      <c r="AS130" s="7"/>
      <c r="AT130" s="7"/>
      <c r="AU130" s="7"/>
      <c r="AV130" s="7">
        <f>$AV$1</f>
        <v>1</v>
      </c>
      <c r="AW130" s="7">
        <f>$AW$1</f>
        <v>1</v>
      </c>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16"/>
    </row>
    <row r="131" spans="1:81" ht="29.6" thickBot="1" x14ac:dyDescent="0.45">
      <c r="A131" s="153">
        <v>120</v>
      </c>
      <c r="B131" s="308"/>
      <c r="C131" s="310" t="s">
        <v>454</v>
      </c>
      <c r="D131" s="111" t="s">
        <v>136</v>
      </c>
      <c r="E131" s="125"/>
      <c r="F131" s="51" t="s">
        <v>1138</v>
      </c>
      <c r="G131" s="89"/>
      <c r="H131" s="172"/>
      <c r="I131" s="148"/>
      <c r="J131" s="148">
        <f t="shared" si="6"/>
        <v>1</v>
      </c>
      <c r="K131" s="148" t="b">
        <f>0&lt;SUM(J132,J133,J134,J135)</f>
        <v>1</v>
      </c>
      <c r="L131" s="145"/>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145"/>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16"/>
    </row>
    <row r="132" spans="1:81" x14ac:dyDescent="0.4">
      <c r="A132" s="113">
        <v>121</v>
      </c>
      <c r="B132" s="308"/>
      <c r="C132" s="311"/>
      <c r="D132" s="111" t="s">
        <v>455</v>
      </c>
      <c r="E132" s="100"/>
      <c r="F132" s="51"/>
      <c r="G132" s="89"/>
      <c r="H132" s="172"/>
      <c r="I132" s="70" t="s">
        <v>323</v>
      </c>
      <c r="J132" s="70">
        <f t="shared" ref="J132:J195" si="19">IF(K132=TRUE,1,0)</f>
        <v>1</v>
      </c>
      <c r="K132" s="149" t="b">
        <f t="shared" ref="K132:K135" si="20">OR($AV132,$AW132)</f>
        <v>1</v>
      </c>
      <c r="L132" s="145"/>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145"/>
      <c r="AS132" s="7"/>
      <c r="AT132" s="7"/>
      <c r="AU132" s="7"/>
      <c r="AV132" s="7">
        <f t="shared" ref="AV132:AV137" si="21">$AV$1</f>
        <v>1</v>
      </c>
      <c r="AW132" s="7">
        <f t="shared" ref="AW132:AW137" si="22">$AW$1</f>
        <v>1</v>
      </c>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16"/>
    </row>
    <row r="133" spans="1:81" x14ac:dyDescent="0.4">
      <c r="A133" s="153">
        <v>122</v>
      </c>
      <c r="B133" s="308"/>
      <c r="C133" s="311"/>
      <c r="D133" s="111" t="s">
        <v>456</v>
      </c>
      <c r="E133" s="90"/>
      <c r="F133" s="51"/>
      <c r="G133" s="89"/>
      <c r="H133" s="172"/>
      <c r="I133" s="70" t="s">
        <v>323</v>
      </c>
      <c r="J133" s="70">
        <f t="shared" si="19"/>
        <v>1</v>
      </c>
      <c r="K133" s="149" t="b">
        <f t="shared" si="20"/>
        <v>1</v>
      </c>
      <c r="L133" s="145"/>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145"/>
      <c r="AS133" s="7"/>
      <c r="AT133" s="7"/>
      <c r="AU133" s="7"/>
      <c r="AV133" s="7">
        <f t="shared" si="21"/>
        <v>1</v>
      </c>
      <c r="AW133" s="7">
        <f t="shared" si="22"/>
        <v>1</v>
      </c>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16"/>
    </row>
    <row r="134" spans="1:81" x14ac:dyDescent="0.4">
      <c r="A134" s="113">
        <v>123</v>
      </c>
      <c r="B134" s="308"/>
      <c r="C134" s="311"/>
      <c r="D134" s="111" t="s">
        <v>457</v>
      </c>
      <c r="E134" s="90"/>
      <c r="F134" s="51"/>
      <c r="G134" s="89"/>
      <c r="H134" s="172"/>
      <c r="I134" s="70" t="s">
        <v>323</v>
      </c>
      <c r="J134" s="70">
        <f t="shared" si="19"/>
        <v>1</v>
      </c>
      <c r="K134" s="149" t="b">
        <f t="shared" si="20"/>
        <v>1</v>
      </c>
      <c r="L134" s="145"/>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145"/>
      <c r="AS134" s="7"/>
      <c r="AT134" s="7"/>
      <c r="AU134" s="7"/>
      <c r="AV134" s="7">
        <f t="shared" si="21"/>
        <v>1</v>
      </c>
      <c r="AW134" s="7">
        <f t="shared" si="22"/>
        <v>1</v>
      </c>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16"/>
    </row>
    <row r="135" spans="1:81" ht="15" thickBot="1" x14ac:dyDescent="0.45">
      <c r="A135" s="153">
        <v>124</v>
      </c>
      <c r="B135" s="309"/>
      <c r="C135" s="313"/>
      <c r="D135" s="114" t="s">
        <v>458</v>
      </c>
      <c r="E135" s="87"/>
      <c r="F135" s="227" t="s">
        <v>459</v>
      </c>
      <c r="G135" s="92"/>
      <c r="H135" s="172"/>
      <c r="I135" s="70" t="s">
        <v>323</v>
      </c>
      <c r="J135" s="70">
        <f t="shared" si="19"/>
        <v>1</v>
      </c>
      <c r="K135" s="149" t="b">
        <f t="shared" si="20"/>
        <v>1</v>
      </c>
      <c r="L135" s="145"/>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145"/>
      <c r="AS135" s="7"/>
      <c r="AT135" s="7"/>
      <c r="AU135" s="7"/>
      <c r="AV135" s="7">
        <f t="shared" si="21"/>
        <v>1</v>
      </c>
      <c r="AW135" s="7">
        <f t="shared" si="22"/>
        <v>1</v>
      </c>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16"/>
    </row>
    <row r="136" spans="1:81" ht="29.15" x14ac:dyDescent="0.4">
      <c r="A136" s="113">
        <v>125</v>
      </c>
      <c r="B136" s="307" t="s">
        <v>460</v>
      </c>
      <c r="C136" s="268" t="s">
        <v>461</v>
      </c>
      <c r="D136" s="110" t="s">
        <v>59</v>
      </c>
      <c r="E136" s="93"/>
      <c r="F136" s="110" t="s">
        <v>462</v>
      </c>
      <c r="G136" s="94"/>
      <c r="H136" s="172"/>
      <c r="I136" s="70" t="s">
        <v>463</v>
      </c>
      <c r="J136" s="70">
        <f t="shared" si="19"/>
        <v>1</v>
      </c>
      <c r="K136" s="70" t="b">
        <f>2=SUM(OR(AV136,AW136),OR(AC136,AD136))</f>
        <v>1</v>
      </c>
      <c r="L136" s="145"/>
      <c r="M136" s="7"/>
      <c r="N136" s="7"/>
      <c r="O136" s="7"/>
      <c r="P136" s="7"/>
      <c r="Q136" s="7"/>
      <c r="R136" s="7"/>
      <c r="S136" s="7"/>
      <c r="T136" s="7"/>
      <c r="U136" s="7"/>
      <c r="V136" s="7"/>
      <c r="W136" s="7"/>
      <c r="X136" s="7"/>
      <c r="Y136" s="7"/>
      <c r="Z136" s="7"/>
      <c r="AA136" s="7"/>
      <c r="AB136" s="7"/>
      <c r="AC136" s="7">
        <f>$AC$1</f>
        <v>1</v>
      </c>
      <c r="AD136" s="7">
        <f>$AD$1</f>
        <v>1</v>
      </c>
      <c r="AE136" s="7"/>
      <c r="AF136" s="7"/>
      <c r="AG136" s="7"/>
      <c r="AH136" s="7"/>
      <c r="AI136" s="7"/>
      <c r="AJ136" s="7"/>
      <c r="AK136" s="7"/>
      <c r="AL136" s="7"/>
      <c r="AM136" s="7"/>
      <c r="AN136" s="7"/>
      <c r="AO136" s="7"/>
      <c r="AP136" s="7"/>
      <c r="AQ136" s="7"/>
      <c r="AR136" s="145"/>
      <c r="AS136" s="7"/>
      <c r="AT136" s="7"/>
      <c r="AU136" s="7"/>
      <c r="AV136" s="7">
        <f t="shared" si="21"/>
        <v>1</v>
      </c>
      <c r="AW136" s="7">
        <f t="shared" si="22"/>
        <v>1</v>
      </c>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16"/>
    </row>
    <row r="137" spans="1:81" ht="29.6" thickBot="1" x14ac:dyDescent="0.45">
      <c r="A137" s="153">
        <v>126</v>
      </c>
      <c r="B137" s="308"/>
      <c r="C137" s="264" t="s">
        <v>464</v>
      </c>
      <c r="D137" s="51" t="s">
        <v>59</v>
      </c>
      <c r="E137" s="90"/>
      <c r="F137" s="51" t="s">
        <v>465</v>
      </c>
      <c r="G137" s="89"/>
      <c r="H137" s="172"/>
      <c r="I137" s="70" t="s">
        <v>466</v>
      </c>
      <c r="J137" s="70">
        <f>IF(K137=TRUE,1,0)</f>
        <v>1</v>
      </c>
      <c r="K137" s="149" t="b">
        <f>OR(OR($AV137,$AW137),2=SUM($L137,$N137))</f>
        <v>1</v>
      </c>
      <c r="L137" s="145">
        <f>$L$1</f>
        <v>0</v>
      </c>
      <c r="M137" s="7"/>
      <c r="N137" s="7">
        <f>$N$1</f>
        <v>1</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145"/>
      <c r="AS137" s="7"/>
      <c r="AT137" s="7"/>
      <c r="AU137" s="7"/>
      <c r="AV137" s="7">
        <f t="shared" si="21"/>
        <v>1</v>
      </c>
      <c r="AW137" s="7">
        <f t="shared" si="22"/>
        <v>1</v>
      </c>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16"/>
    </row>
    <row r="138" spans="1:81" ht="15" thickBot="1" x14ac:dyDescent="0.45">
      <c r="A138" s="318" t="s">
        <v>467</v>
      </c>
      <c r="B138" s="319"/>
      <c r="C138" s="319"/>
      <c r="D138" s="319"/>
      <c r="E138" s="319"/>
      <c r="F138" s="319"/>
      <c r="G138" s="320"/>
      <c r="H138" s="171"/>
      <c r="I138" s="148"/>
      <c r="J138" s="148"/>
      <c r="K138" s="148"/>
      <c r="L138" s="145"/>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145"/>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16"/>
    </row>
    <row r="139" spans="1:81" ht="29.15" x14ac:dyDescent="0.4">
      <c r="A139" s="153">
        <v>128</v>
      </c>
      <c r="B139" s="307" t="s">
        <v>468</v>
      </c>
      <c r="C139" s="265" t="s">
        <v>469</v>
      </c>
      <c r="D139" s="107" t="s">
        <v>59</v>
      </c>
      <c r="E139" s="87"/>
      <c r="F139" s="107"/>
      <c r="G139" s="88"/>
      <c r="H139" s="172"/>
      <c r="I139" s="70" t="s">
        <v>274</v>
      </c>
      <c r="J139" s="70">
        <f t="shared" si="19"/>
        <v>1</v>
      </c>
      <c r="K139" s="149" t="b">
        <f>OR($AU139,$AV139,$AW139)</f>
        <v>1</v>
      </c>
      <c r="L139" s="145"/>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145"/>
      <c r="AS139" s="7"/>
      <c r="AT139" s="7"/>
      <c r="AU139" s="7">
        <f t="shared" ref="AU139:AU148" si="23">$AU$1</f>
        <v>1</v>
      </c>
      <c r="AV139" s="7">
        <f t="shared" ref="AV139:AV158" si="24">$AV$1</f>
        <v>1</v>
      </c>
      <c r="AW139" s="7">
        <f t="shared" ref="AW139:AW158" si="25">$AW$1</f>
        <v>1</v>
      </c>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16"/>
    </row>
    <row r="140" spans="1:81" ht="29.15" x14ac:dyDescent="0.4">
      <c r="A140" s="113">
        <v>129</v>
      </c>
      <c r="B140" s="308"/>
      <c r="C140" s="264" t="s">
        <v>470</v>
      </c>
      <c r="D140" s="51" t="s">
        <v>59</v>
      </c>
      <c r="E140" s="90"/>
      <c r="F140" s="51"/>
      <c r="G140" s="89"/>
      <c r="H140" s="172"/>
      <c r="I140" s="70" t="s">
        <v>274</v>
      </c>
      <c r="J140" s="70">
        <f t="shared" si="19"/>
        <v>1</v>
      </c>
      <c r="K140" s="149" t="b">
        <f>OR($AU140,$AV140,$AW140)</f>
        <v>1</v>
      </c>
      <c r="L140" s="145"/>
      <c r="M140" s="7"/>
      <c r="N140" s="7"/>
      <c r="O140" s="72"/>
      <c r="P140" s="72"/>
      <c r="Q140" s="72"/>
      <c r="R140" s="72"/>
      <c r="S140" s="72"/>
      <c r="T140" s="72"/>
      <c r="U140" s="72"/>
      <c r="V140" s="72"/>
      <c r="W140" s="72"/>
      <c r="X140" s="72"/>
      <c r="Y140" s="72"/>
      <c r="Z140" s="72"/>
      <c r="AA140" s="72"/>
      <c r="AB140" s="72"/>
      <c r="AC140" s="7"/>
      <c r="AD140" s="7"/>
      <c r="AE140" s="7"/>
      <c r="AF140" s="7"/>
      <c r="AG140" s="7"/>
      <c r="AH140" s="7"/>
      <c r="AI140" s="7"/>
      <c r="AJ140" s="7"/>
      <c r="AK140" s="7"/>
      <c r="AL140" s="7"/>
      <c r="AM140" s="7"/>
      <c r="AN140" s="7"/>
      <c r="AO140" s="7"/>
      <c r="AP140" s="7"/>
      <c r="AQ140" s="7"/>
      <c r="AR140" s="145"/>
      <c r="AS140" s="7"/>
      <c r="AT140" s="7"/>
      <c r="AU140" s="7">
        <f t="shared" si="23"/>
        <v>1</v>
      </c>
      <c r="AV140" s="7">
        <f t="shared" si="24"/>
        <v>1</v>
      </c>
      <c r="AW140" s="7">
        <f t="shared" si="25"/>
        <v>1</v>
      </c>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16"/>
    </row>
    <row r="141" spans="1:81" ht="29.15" x14ac:dyDescent="0.4">
      <c r="A141" s="153">
        <v>130</v>
      </c>
      <c r="B141" s="308"/>
      <c r="C141" s="264" t="s">
        <v>471</v>
      </c>
      <c r="D141" s="51" t="s">
        <v>59</v>
      </c>
      <c r="E141" s="90"/>
      <c r="F141" s="51"/>
      <c r="G141" s="89"/>
      <c r="H141" s="172"/>
      <c r="I141" s="70" t="s">
        <v>472</v>
      </c>
      <c r="J141" s="70">
        <f t="shared" si="19"/>
        <v>1</v>
      </c>
      <c r="K141" s="70" t="b">
        <f>2=SUM(OR(AU141,AV141,AW141),AND(AH141,AJ141))</f>
        <v>1</v>
      </c>
      <c r="L141" s="145"/>
      <c r="M141" s="7"/>
      <c r="N141" s="7"/>
      <c r="O141" s="72"/>
      <c r="P141" s="72"/>
      <c r="Q141" s="72"/>
      <c r="R141" s="72"/>
      <c r="S141" s="72"/>
      <c r="T141" s="72"/>
      <c r="U141" s="72"/>
      <c r="V141" s="72"/>
      <c r="W141" s="72"/>
      <c r="X141" s="72"/>
      <c r="Y141" s="72"/>
      <c r="Z141" s="72"/>
      <c r="AA141" s="72"/>
      <c r="AB141" s="72"/>
      <c r="AC141" s="7"/>
      <c r="AD141" s="7"/>
      <c r="AE141" s="7"/>
      <c r="AF141" s="7"/>
      <c r="AG141" s="7"/>
      <c r="AH141" s="7">
        <f>$AH$1</f>
        <v>1</v>
      </c>
      <c r="AI141" s="7"/>
      <c r="AJ141" s="7">
        <f>$AJ$1</f>
        <v>1</v>
      </c>
      <c r="AK141" s="7"/>
      <c r="AL141" s="7"/>
      <c r="AM141" s="7"/>
      <c r="AN141" s="7"/>
      <c r="AO141" s="7"/>
      <c r="AP141" s="7"/>
      <c r="AQ141" s="7"/>
      <c r="AR141" s="145"/>
      <c r="AS141" s="7"/>
      <c r="AT141" s="7"/>
      <c r="AU141" s="7">
        <f t="shared" si="23"/>
        <v>1</v>
      </c>
      <c r="AV141" s="7">
        <f t="shared" si="24"/>
        <v>1</v>
      </c>
      <c r="AW141" s="7">
        <f t="shared" si="25"/>
        <v>1</v>
      </c>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16"/>
    </row>
    <row r="142" spans="1:81" ht="29.6" thickBot="1" x14ac:dyDescent="0.45">
      <c r="A142" s="113">
        <v>131</v>
      </c>
      <c r="B142" s="309"/>
      <c r="C142" s="115" t="s">
        <v>473</v>
      </c>
      <c r="D142" s="109" t="s">
        <v>59</v>
      </c>
      <c r="E142" s="91"/>
      <c r="F142" s="109"/>
      <c r="G142" s="92"/>
      <c r="H142" s="172"/>
      <c r="I142" s="70" t="s">
        <v>474</v>
      </c>
      <c r="J142" s="70">
        <f t="shared" si="19"/>
        <v>1</v>
      </c>
      <c r="K142" s="70" t="b">
        <f>3=SUM(OR(AU142,AV142,AW142),AND(AH142,AJ142),$BH$142)</f>
        <v>1</v>
      </c>
      <c r="L142" s="145"/>
      <c r="M142" s="7"/>
      <c r="N142" s="7"/>
      <c r="O142" s="72"/>
      <c r="P142" s="72"/>
      <c r="Q142" s="72"/>
      <c r="R142" s="72"/>
      <c r="S142" s="72"/>
      <c r="T142" s="72"/>
      <c r="U142" s="72"/>
      <c r="V142" s="72"/>
      <c r="W142" s="72"/>
      <c r="X142" s="72"/>
      <c r="Y142" s="72"/>
      <c r="Z142" s="72"/>
      <c r="AA142" s="72"/>
      <c r="AB142" s="72"/>
      <c r="AC142" s="7"/>
      <c r="AD142" s="7"/>
      <c r="AE142" s="7"/>
      <c r="AF142" s="7"/>
      <c r="AG142" s="7"/>
      <c r="AH142" s="7">
        <f>$AH$1</f>
        <v>1</v>
      </c>
      <c r="AI142" s="7"/>
      <c r="AJ142" s="7">
        <f>$AJ$1</f>
        <v>1</v>
      </c>
      <c r="AK142" s="7"/>
      <c r="AL142" s="7"/>
      <c r="AM142" s="7"/>
      <c r="AN142" s="7"/>
      <c r="AO142" s="7"/>
      <c r="AP142" s="7"/>
      <c r="AQ142" s="7"/>
      <c r="AR142" s="145"/>
      <c r="AS142" s="7"/>
      <c r="AT142" s="7"/>
      <c r="AU142" s="7">
        <f t="shared" si="23"/>
        <v>1</v>
      </c>
      <c r="AV142" s="7">
        <f t="shared" si="24"/>
        <v>1</v>
      </c>
      <c r="AW142" s="7">
        <f t="shared" si="25"/>
        <v>1</v>
      </c>
      <c r="AX142" s="7"/>
      <c r="AY142" s="7"/>
      <c r="AZ142" s="7"/>
      <c r="BA142" s="7"/>
      <c r="BB142" s="7"/>
      <c r="BC142" s="7"/>
      <c r="BD142" s="7"/>
      <c r="BE142" s="7"/>
      <c r="BF142" s="7"/>
      <c r="BG142" s="7"/>
      <c r="BH142" s="7">
        <f>$BH$1</f>
        <v>1</v>
      </c>
      <c r="BI142" s="7"/>
      <c r="BJ142" s="7"/>
      <c r="BK142" s="7"/>
      <c r="BL142" s="7"/>
      <c r="BM142" s="7"/>
      <c r="BN142" s="7"/>
      <c r="BO142" s="7"/>
      <c r="BP142" s="7"/>
      <c r="BQ142" s="7"/>
      <c r="BR142" s="7"/>
      <c r="BS142" s="7"/>
      <c r="BT142" s="7"/>
      <c r="BU142" s="7"/>
      <c r="BV142" s="7"/>
      <c r="BW142" s="7"/>
      <c r="BX142" s="7"/>
      <c r="BY142" s="7"/>
      <c r="BZ142" s="7"/>
      <c r="CA142" s="7"/>
      <c r="CB142" s="7"/>
      <c r="CC142" s="16"/>
    </row>
    <row r="143" spans="1:81" ht="29.15" x14ac:dyDescent="0.4">
      <c r="A143" s="153">
        <v>132</v>
      </c>
      <c r="B143" s="307" t="s">
        <v>475</v>
      </c>
      <c r="C143" s="268" t="s">
        <v>476</v>
      </c>
      <c r="D143" s="110" t="s">
        <v>59</v>
      </c>
      <c r="E143" s="93"/>
      <c r="F143" s="226" t="s">
        <v>477</v>
      </c>
      <c r="G143" s="94"/>
      <c r="H143" s="172"/>
      <c r="I143" s="70" t="s">
        <v>274</v>
      </c>
      <c r="J143" s="70">
        <f t="shared" si="19"/>
        <v>1</v>
      </c>
      <c r="K143" s="149" t="b">
        <f>OR($AU143,$AV143,$AW143)</f>
        <v>1</v>
      </c>
      <c r="L143" s="145"/>
      <c r="M143" s="7"/>
      <c r="N143" s="7"/>
      <c r="O143" s="72"/>
      <c r="P143" s="72"/>
      <c r="Q143" s="72"/>
      <c r="R143" s="72"/>
      <c r="S143" s="72"/>
      <c r="T143" s="72"/>
      <c r="U143" s="72"/>
      <c r="V143" s="72"/>
      <c r="W143" s="72"/>
      <c r="X143" s="72"/>
      <c r="Y143" s="72"/>
      <c r="Z143" s="72"/>
      <c r="AA143" s="72"/>
      <c r="AB143" s="72"/>
      <c r="AC143" s="7"/>
      <c r="AD143" s="7"/>
      <c r="AE143" s="7"/>
      <c r="AF143" s="7"/>
      <c r="AG143" s="7"/>
      <c r="AH143" s="7"/>
      <c r="AI143" s="7"/>
      <c r="AJ143" s="7"/>
      <c r="AK143" s="7"/>
      <c r="AL143" s="7"/>
      <c r="AM143" s="7"/>
      <c r="AN143" s="7"/>
      <c r="AO143" s="7"/>
      <c r="AP143" s="7"/>
      <c r="AQ143" s="7"/>
      <c r="AR143" s="145"/>
      <c r="AS143" s="7"/>
      <c r="AT143" s="7"/>
      <c r="AU143" s="7">
        <f t="shared" si="23"/>
        <v>1</v>
      </c>
      <c r="AV143" s="7">
        <f t="shared" si="24"/>
        <v>1</v>
      </c>
      <c r="AW143" s="7">
        <f t="shared" si="25"/>
        <v>1</v>
      </c>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16"/>
    </row>
    <row r="144" spans="1:81" ht="29.15" x14ac:dyDescent="0.4">
      <c r="A144" s="113">
        <v>133</v>
      </c>
      <c r="B144" s="308"/>
      <c r="C144" s="264" t="s">
        <v>478</v>
      </c>
      <c r="D144" s="51" t="s">
        <v>59</v>
      </c>
      <c r="E144" s="90"/>
      <c r="F144" s="51"/>
      <c r="G144" s="89"/>
      <c r="H144" s="172"/>
      <c r="I144" s="70" t="s">
        <v>472</v>
      </c>
      <c r="J144" s="70">
        <f t="shared" si="19"/>
        <v>1</v>
      </c>
      <c r="K144" s="70" t="b">
        <f>2=SUM(OR(AU144,AV144,AW144),AND($AH144,$AJ144))</f>
        <v>1</v>
      </c>
      <c r="L144" s="145"/>
      <c r="M144" s="7"/>
      <c r="N144" s="7"/>
      <c r="O144" s="72"/>
      <c r="P144" s="72"/>
      <c r="Q144" s="72"/>
      <c r="R144" s="72"/>
      <c r="S144" s="72"/>
      <c r="T144" s="72"/>
      <c r="U144" s="72"/>
      <c r="V144" s="72"/>
      <c r="W144" s="72"/>
      <c r="X144" s="72"/>
      <c r="Y144" s="72"/>
      <c r="Z144" s="72"/>
      <c r="AA144" s="72"/>
      <c r="AB144" s="72"/>
      <c r="AC144" s="7"/>
      <c r="AD144" s="7"/>
      <c r="AE144" s="7"/>
      <c r="AF144" s="7"/>
      <c r="AG144" s="7"/>
      <c r="AH144" s="7">
        <f>$AH$1</f>
        <v>1</v>
      </c>
      <c r="AI144" s="7"/>
      <c r="AJ144" s="7">
        <f>$AJ$1</f>
        <v>1</v>
      </c>
      <c r="AK144" s="7"/>
      <c r="AL144" s="7"/>
      <c r="AM144" s="7"/>
      <c r="AN144" s="7"/>
      <c r="AO144" s="7"/>
      <c r="AP144" s="7"/>
      <c r="AQ144" s="7"/>
      <c r="AR144" s="145"/>
      <c r="AS144" s="7"/>
      <c r="AT144" s="7"/>
      <c r="AU144" s="7">
        <f t="shared" si="23"/>
        <v>1</v>
      </c>
      <c r="AV144" s="7">
        <f t="shared" si="24"/>
        <v>1</v>
      </c>
      <c r="AW144" s="7">
        <f t="shared" si="25"/>
        <v>1</v>
      </c>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16"/>
    </row>
    <row r="145" spans="1:81" ht="29.15" x14ac:dyDescent="0.4">
      <c r="A145" s="153">
        <v>134</v>
      </c>
      <c r="B145" s="308"/>
      <c r="C145" s="264" t="s">
        <v>479</v>
      </c>
      <c r="D145" s="51" t="s">
        <v>59</v>
      </c>
      <c r="E145" s="90"/>
      <c r="F145" s="51"/>
      <c r="G145" s="89"/>
      <c r="H145" s="172"/>
      <c r="I145" s="70" t="s">
        <v>274</v>
      </c>
      <c r="J145" s="70">
        <f t="shared" si="19"/>
        <v>1</v>
      </c>
      <c r="K145" s="149" t="b">
        <f>OR($AU145,$AV145,$AW145)</f>
        <v>1</v>
      </c>
      <c r="L145" s="145"/>
      <c r="M145" s="7"/>
      <c r="N145" s="7"/>
      <c r="O145" s="72"/>
      <c r="P145" s="72"/>
      <c r="Q145" s="72"/>
      <c r="R145" s="72"/>
      <c r="S145" s="72"/>
      <c r="T145" s="72"/>
      <c r="U145" s="72"/>
      <c r="V145" s="72"/>
      <c r="W145" s="72"/>
      <c r="X145" s="72"/>
      <c r="Y145" s="72"/>
      <c r="Z145" s="72"/>
      <c r="AA145" s="72"/>
      <c r="AB145" s="72"/>
      <c r="AC145" s="7"/>
      <c r="AD145" s="7"/>
      <c r="AE145" s="7"/>
      <c r="AF145" s="7"/>
      <c r="AG145" s="7"/>
      <c r="AH145" s="7"/>
      <c r="AI145" s="7"/>
      <c r="AJ145" s="7"/>
      <c r="AK145" s="7"/>
      <c r="AL145" s="7"/>
      <c r="AM145" s="7"/>
      <c r="AN145" s="7"/>
      <c r="AO145" s="7"/>
      <c r="AP145" s="7"/>
      <c r="AQ145" s="7"/>
      <c r="AR145" s="145"/>
      <c r="AS145" s="7"/>
      <c r="AT145" s="7"/>
      <c r="AU145" s="7">
        <f t="shared" si="23"/>
        <v>1</v>
      </c>
      <c r="AV145" s="7">
        <f t="shared" si="24"/>
        <v>1</v>
      </c>
      <c r="AW145" s="7">
        <f t="shared" si="25"/>
        <v>1</v>
      </c>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16"/>
    </row>
    <row r="146" spans="1:81" ht="29.15" x14ac:dyDescent="0.4">
      <c r="A146" s="113">
        <v>135</v>
      </c>
      <c r="B146" s="308"/>
      <c r="C146" s="264" t="s">
        <v>480</v>
      </c>
      <c r="D146" s="51" t="s">
        <v>59</v>
      </c>
      <c r="E146" s="90"/>
      <c r="F146" s="51"/>
      <c r="G146" s="89"/>
      <c r="H146" s="172"/>
      <c r="I146" s="70" t="s">
        <v>472</v>
      </c>
      <c r="J146" s="70">
        <f t="shared" si="19"/>
        <v>1</v>
      </c>
      <c r="K146" s="70" t="b">
        <f>2=SUM(OR(AU146,AV146,AW146),AND($AH146,$AJ146))</f>
        <v>1</v>
      </c>
      <c r="L146" s="145"/>
      <c r="M146" s="7"/>
      <c r="N146" s="7"/>
      <c r="O146" s="72"/>
      <c r="P146" s="72"/>
      <c r="Q146" s="72"/>
      <c r="R146" s="72"/>
      <c r="S146" s="72"/>
      <c r="T146" s="72"/>
      <c r="U146" s="72"/>
      <c r="V146" s="72"/>
      <c r="W146" s="72"/>
      <c r="X146" s="72"/>
      <c r="Y146" s="72"/>
      <c r="Z146" s="72"/>
      <c r="AA146" s="72"/>
      <c r="AB146" s="72"/>
      <c r="AC146" s="7"/>
      <c r="AD146" s="7"/>
      <c r="AE146" s="7"/>
      <c r="AF146" s="7"/>
      <c r="AG146" s="7"/>
      <c r="AH146" s="7">
        <f>$AH$1</f>
        <v>1</v>
      </c>
      <c r="AI146" s="7"/>
      <c r="AJ146" s="7">
        <f>$AJ$1</f>
        <v>1</v>
      </c>
      <c r="AK146" s="7"/>
      <c r="AL146" s="7"/>
      <c r="AM146" s="7"/>
      <c r="AN146" s="7"/>
      <c r="AO146" s="7"/>
      <c r="AP146" s="7"/>
      <c r="AQ146" s="7"/>
      <c r="AR146" s="145"/>
      <c r="AS146" s="7"/>
      <c r="AT146" s="7"/>
      <c r="AU146" s="7">
        <f t="shared" si="23"/>
        <v>1</v>
      </c>
      <c r="AV146" s="7">
        <f t="shared" si="24"/>
        <v>1</v>
      </c>
      <c r="AW146" s="7">
        <f t="shared" si="25"/>
        <v>1</v>
      </c>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16"/>
    </row>
    <row r="147" spans="1:81" ht="29.15" x14ac:dyDescent="0.4">
      <c r="A147" s="153">
        <v>136</v>
      </c>
      <c r="B147" s="308"/>
      <c r="C147" s="264" t="s">
        <v>481</v>
      </c>
      <c r="D147" s="51" t="s">
        <v>59</v>
      </c>
      <c r="E147" s="90"/>
      <c r="F147" s="225" t="s">
        <v>482</v>
      </c>
      <c r="G147" s="89"/>
      <c r="H147" s="172"/>
      <c r="I147" s="70" t="s">
        <v>274</v>
      </c>
      <c r="J147" s="70">
        <f t="shared" si="19"/>
        <v>1</v>
      </c>
      <c r="K147" s="149" t="b">
        <f>OR($AU147,$AV147,$AW147)</f>
        <v>1</v>
      </c>
      <c r="L147" s="145"/>
      <c r="M147" s="7"/>
      <c r="N147" s="7"/>
      <c r="O147" s="72"/>
      <c r="P147" s="72"/>
      <c r="Q147" s="72"/>
      <c r="R147" s="72"/>
      <c r="S147" s="72"/>
      <c r="T147" s="72"/>
      <c r="U147" s="72"/>
      <c r="V147" s="72"/>
      <c r="W147" s="72"/>
      <c r="X147" s="72"/>
      <c r="Y147" s="72"/>
      <c r="Z147" s="72"/>
      <c r="AA147" s="72"/>
      <c r="AB147" s="72"/>
      <c r="AC147" s="7"/>
      <c r="AD147" s="7"/>
      <c r="AE147" s="7"/>
      <c r="AF147" s="7"/>
      <c r="AG147" s="7"/>
      <c r="AH147" s="7"/>
      <c r="AI147" s="7"/>
      <c r="AJ147" s="7"/>
      <c r="AK147" s="7"/>
      <c r="AL147" s="7"/>
      <c r="AM147" s="7"/>
      <c r="AN147" s="7"/>
      <c r="AO147" s="7"/>
      <c r="AP147" s="7"/>
      <c r="AQ147" s="7"/>
      <c r="AR147" s="145"/>
      <c r="AS147" s="7"/>
      <c r="AT147" s="7"/>
      <c r="AU147" s="7">
        <f>$AU$1</f>
        <v>1</v>
      </c>
      <c r="AV147" s="7">
        <f t="shared" si="24"/>
        <v>1</v>
      </c>
      <c r="AW147" s="7">
        <f t="shared" si="25"/>
        <v>1</v>
      </c>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16"/>
    </row>
    <row r="148" spans="1:81" ht="29.15" x14ac:dyDescent="0.4">
      <c r="A148" s="113">
        <v>137</v>
      </c>
      <c r="B148" s="308"/>
      <c r="C148" s="264" t="s">
        <v>483</v>
      </c>
      <c r="D148" s="51" t="s">
        <v>59</v>
      </c>
      <c r="E148" s="90"/>
      <c r="F148" s="51"/>
      <c r="G148" s="89"/>
      <c r="H148" s="172"/>
      <c r="I148" s="70" t="s">
        <v>472</v>
      </c>
      <c r="J148" s="70">
        <f t="shared" si="19"/>
        <v>1</v>
      </c>
      <c r="K148" s="70" t="b">
        <f>2=SUM(OR(AU148,AV148,AW148),AND($AH148,$AJ148))</f>
        <v>1</v>
      </c>
      <c r="L148" s="145"/>
      <c r="M148" s="7"/>
      <c r="N148" s="7"/>
      <c r="O148" s="72"/>
      <c r="P148" s="72"/>
      <c r="Q148" s="72"/>
      <c r="R148" s="72"/>
      <c r="S148" s="72"/>
      <c r="T148" s="72"/>
      <c r="U148" s="72"/>
      <c r="V148" s="72"/>
      <c r="W148" s="72"/>
      <c r="X148" s="72"/>
      <c r="Y148" s="72"/>
      <c r="Z148" s="72"/>
      <c r="AA148" s="72"/>
      <c r="AB148" s="72"/>
      <c r="AC148" s="7"/>
      <c r="AD148" s="7"/>
      <c r="AE148" s="7"/>
      <c r="AF148" s="7"/>
      <c r="AG148" s="7"/>
      <c r="AH148" s="7">
        <f>$AH$1</f>
        <v>1</v>
      </c>
      <c r="AI148" s="7"/>
      <c r="AJ148" s="7">
        <f>$AJ$1</f>
        <v>1</v>
      </c>
      <c r="AK148" s="7"/>
      <c r="AL148" s="7"/>
      <c r="AM148" s="7"/>
      <c r="AN148" s="7"/>
      <c r="AO148" s="7"/>
      <c r="AP148" s="7"/>
      <c r="AQ148" s="7"/>
      <c r="AR148" s="145"/>
      <c r="AS148" s="7"/>
      <c r="AT148" s="7"/>
      <c r="AU148" s="7">
        <f t="shared" si="23"/>
        <v>1</v>
      </c>
      <c r="AV148" s="7">
        <f t="shared" si="24"/>
        <v>1</v>
      </c>
      <c r="AW148" s="7">
        <f t="shared" si="25"/>
        <v>1</v>
      </c>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16"/>
    </row>
    <row r="149" spans="1:81" ht="29.15" x14ac:dyDescent="0.4">
      <c r="A149" s="153">
        <v>138</v>
      </c>
      <c r="B149" s="308"/>
      <c r="C149" s="264" t="s">
        <v>484</v>
      </c>
      <c r="D149" s="51" t="s">
        <v>59</v>
      </c>
      <c r="E149" s="90"/>
      <c r="F149" s="51"/>
      <c r="G149" s="89"/>
      <c r="H149" s="172"/>
      <c r="I149" s="70" t="s">
        <v>274</v>
      </c>
      <c r="J149" s="70">
        <f t="shared" si="19"/>
        <v>1</v>
      </c>
      <c r="K149" s="149" t="b">
        <f>OR($AU149,$AV149,$AW149)</f>
        <v>1</v>
      </c>
      <c r="L149" s="145"/>
      <c r="M149" s="7"/>
      <c r="N149" s="7"/>
      <c r="O149" s="72"/>
      <c r="P149" s="72"/>
      <c r="Q149" s="72"/>
      <c r="R149" s="72"/>
      <c r="S149" s="72"/>
      <c r="T149" s="72"/>
      <c r="U149" s="72"/>
      <c r="V149" s="72"/>
      <c r="W149" s="72"/>
      <c r="X149" s="72"/>
      <c r="Y149" s="72"/>
      <c r="Z149" s="72"/>
      <c r="AA149" s="72"/>
      <c r="AB149" s="72"/>
      <c r="AC149" s="7"/>
      <c r="AD149" s="7"/>
      <c r="AE149" s="7"/>
      <c r="AF149" s="7"/>
      <c r="AG149" s="7"/>
      <c r="AH149" s="7"/>
      <c r="AI149" s="7"/>
      <c r="AJ149" s="7"/>
      <c r="AK149" s="7"/>
      <c r="AL149" s="7"/>
      <c r="AM149" s="7"/>
      <c r="AN149" s="7"/>
      <c r="AO149" s="7"/>
      <c r="AP149" s="7"/>
      <c r="AQ149" s="7"/>
      <c r="AR149" s="145"/>
      <c r="AS149" s="7"/>
      <c r="AT149" s="7"/>
      <c r="AU149" s="7">
        <f>$AU$1</f>
        <v>1</v>
      </c>
      <c r="AV149" s="7">
        <f t="shared" si="24"/>
        <v>1</v>
      </c>
      <c r="AW149" s="7">
        <f t="shared" si="25"/>
        <v>1</v>
      </c>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16"/>
    </row>
    <row r="150" spans="1:81" ht="29.15" x14ac:dyDescent="0.4">
      <c r="A150" s="113">
        <v>139</v>
      </c>
      <c r="B150" s="308"/>
      <c r="C150" s="264" t="s">
        <v>485</v>
      </c>
      <c r="D150" s="51" t="s">
        <v>59</v>
      </c>
      <c r="E150" s="90"/>
      <c r="F150" s="51"/>
      <c r="G150" s="89"/>
      <c r="H150" s="172"/>
      <c r="I150" s="70" t="s">
        <v>274</v>
      </c>
      <c r="J150" s="70">
        <f t="shared" si="19"/>
        <v>1</v>
      </c>
      <c r="K150" s="149" t="b">
        <f>OR($AU150,$AV150,$AW150)</f>
        <v>1</v>
      </c>
      <c r="L150" s="145"/>
      <c r="M150" s="7"/>
      <c r="N150" s="7"/>
      <c r="O150" s="72"/>
      <c r="P150" s="72"/>
      <c r="Q150" s="72"/>
      <c r="R150" s="72"/>
      <c r="S150" s="72"/>
      <c r="T150" s="72"/>
      <c r="U150" s="72"/>
      <c r="V150" s="72"/>
      <c r="W150" s="72"/>
      <c r="X150" s="72"/>
      <c r="Y150" s="72"/>
      <c r="Z150" s="72"/>
      <c r="AA150" s="72"/>
      <c r="AB150" s="72"/>
      <c r="AC150" s="7"/>
      <c r="AD150" s="7"/>
      <c r="AE150" s="7"/>
      <c r="AF150" s="7"/>
      <c r="AG150" s="7"/>
      <c r="AH150" s="7"/>
      <c r="AI150" s="7"/>
      <c r="AJ150" s="7"/>
      <c r="AK150" s="7"/>
      <c r="AL150" s="7"/>
      <c r="AM150" s="7"/>
      <c r="AN150" s="7"/>
      <c r="AO150" s="7"/>
      <c r="AP150" s="7"/>
      <c r="AQ150" s="7"/>
      <c r="AR150" s="145"/>
      <c r="AS150" s="7"/>
      <c r="AT150" s="7"/>
      <c r="AU150" s="7">
        <f>$AU$1</f>
        <v>1</v>
      </c>
      <c r="AV150" s="7">
        <f t="shared" si="24"/>
        <v>1</v>
      </c>
      <c r="AW150" s="7">
        <f t="shared" si="25"/>
        <v>1</v>
      </c>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16"/>
    </row>
    <row r="151" spans="1:81" ht="29.15" x14ac:dyDescent="0.4">
      <c r="A151" s="153">
        <v>140</v>
      </c>
      <c r="B151" s="308"/>
      <c r="C151" s="264" t="s">
        <v>486</v>
      </c>
      <c r="D151" s="51" t="s">
        <v>59</v>
      </c>
      <c r="E151" s="90"/>
      <c r="F151" s="51"/>
      <c r="G151" s="89"/>
      <c r="H151" s="172"/>
      <c r="I151" s="70" t="s">
        <v>323</v>
      </c>
      <c r="J151" s="70">
        <f t="shared" si="19"/>
        <v>1</v>
      </c>
      <c r="K151" s="149" t="b">
        <f>OR($AV151,$AW151)</f>
        <v>1</v>
      </c>
      <c r="L151" s="145"/>
      <c r="M151" s="7"/>
      <c r="N151" s="7"/>
      <c r="O151" s="72"/>
      <c r="P151" s="72"/>
      <c r="Q151" s="72"/>
      <c r="R151" s="72"/>
      <c r="S151" s="72"/>
      <c r="T151" s="72"/>
      <c r="U151" s="72"/>
      <c r="V151" s="72"/>
      <c r="W151" s="72"/>
      <c r="X151" s="72"/>
      <c r="Y151" s="72"/>
      <c r="Z151" s="72"/>
      <c r="AA151" s="72"/>
      <c r="AB151" s="72"/>
      <c r="AC151" s="7"/>
      <c r="AD151" s="7"/>
      <c r="AE151" s="7"/>
      <c r="AF151" s="7"/>
      <c r="AG151" s="7"/>
      <c r="AH151" s="7"/>
      <c r="AI151" s="7"/>
      <c r="AJ151" s="7"/>
      <c r="AK151" s="7"/>
      <c r="AL151" s="7"/>
      <c r="AM151" s="7"/>
      <c r="AN151" s="7"/>
      <c r="AO151" s="7"/>
      <c r="AP151" s="7"/>
      <c r="AQ151" s="7"/>
      <c r="AR151" s="145"/>
      <c r="AS151" s="7"/>
      <c r="AT151" s="7"/>
      <c r="AU151" s="7"/>
      <c r="AV151" s="7">
        <f t="shared" si="24"/>
        <v>1</v>
      </c>
      <c r="AW151" s="7">
        <f t="shared" si="25"/>
        <v>1</v>
      </c>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16"/>
    </row>
    <row r="152" spans="1:81" ht="29.15" x14ac:dyDescent="0.4">
      <c r="A152" s="113">
        <v>141</v>
      </c>
      <c r="B152" s="308"/>
      <c r="C152" s="264" t="s">
        <v>487</v>
      </c>
      <c r="D152" s="51" t="s">
        <v>59</v>
      </c>
      <c r="E152" s="90"/>
      <c r="F152" s="51"/>
      <c r="G152" s="89"/>
      <c r="H152" s="172"/>
      <c r="I152" s="70" t="s">
        <v>274</v>
      </c>
      <c r="J152" s="70">
        <f t="shared" si="19"/>
        <v>1</v>
      </c>
      <c r="K152" s="149" t="b">
        <f t="shared" ref="K152:K158" si="26">OR($AU152,$AV152,$AW152)</f>
        <v>1</v>
      </c>
      <c r="L152" s="145"/>
      <c r="M152" s="7"/>
      <c r="N152" s="7"/>
      <c r="O152" s="72"/>
      <c r="P152" s="72"/>
      <c r="Q152" s="72"/>
      <c r="R152" s="72"/>
      <c r="S152" s="72"/>
      <c r="T152" s="72"/>
      <c r="U152" s="72"/>
      <c r="V152" s="72"/>
      <c r="W152" s="72"/>
      <c r="X152" s="72"/>
      <c r="Y152" s="72"/>
      <c r="Z152" s="72"/>
      <c r="AA152" s="72"/>
      <c r="AB152" s="72"/>
      <c r="AC152" s="7"/>
      <c r="AD152" s="7"/>
      <c r="AE152" s="7"/>
      <c r="AF152" s="7"/>
      <c r="AG152" s="7"/>
      <c r="AH152" s="7"/>
      <c r="AI152" s="7"/>
      <c r="AJ152" s="7"/>
      <c r="AK152" s="7"/>
      <c r="AL152" s="7"/>
      <c r="AM152" s="7"/>
      <c r="AN152" s="7"/>
      <c r="AO152" s="7"/>
      <c r="AP152" s="7"/>
      <c r="AQ152" s="7"/>
      <c r="AR152" s="145"/>
      <c r="AS152" s="7"/>
      <c r="AT152" s="7"/>
      <c r="AU152" s="7">
        <f t="shared" ref="AU152:AU158" si="27">$AU$1</f>
        <v>1</v>
      </c>
      <c r="AV152" s="7">
        <f t="shared" si="24"/>
        <v>1</v>
      </c>
      <c r="AW152" s="7">
        <f t="shared" si="25"/>
        <v>1</v>
      </c>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16"/>
    </row>
    <row r="153" spans="1:81" ht="29.15" x14ac:dyDescent="0.4">
      <c r="A153" s="153">
        <v>142</v>
      </c>
      <c r="B153" s="308"/>
      <c r="C153" s="264" t="s">
        <v>488</v>
      </c>
      <c r="D153" s="51" t="s">
        <v>59</v>
      </c>
      <c r="E153" s="90"/>
      <c r="F153" s="51"/>
      <c r="G153" s="89"/>
      <c r="H153" s="172"/>
      <c r="I153" s="70" t="s">
        <v>274</v>
      </c>
      <c r="J153" s="70">
        <f t="shared" si="19"/>
        <v>1</v>
      </c>
      <c r="K153" s="149" t="b">
        <f t="shared" si="26"/>
        <v>1</v>
      </c>
      <c r="L153" s="145"/>
      <c r="M153" s="7"/>
      <c r="N153" s="7"/>
      <c r="O153" s="72"/>
      <c r="P153" s="72"/>
      <c r="Q153" s="72"/>
      <c r="R153" s="72"/>
      <c r="S153" s="72"/>
      <c r="T153" s="72"/>
      <c r="U153" s="72"/>
      <c r="V153" s="72"/>
      <c r="W153" s="72"/>
      <c r="X153" s="72"/>
      <c r="Y153" s="72"/>
      <c r="Z153" s="72"/>
      <c r="AA153" s="72"/>
      <c r="AB153" s="72"/>
      <c r="AC153" s="7"/>
      <c r="AD153" s="7"/>
      <c r="AE153" s="7"/>
      <c r="AF153" s="7"/>
      <c r="AG153" s="7"/>
      <c r="AH153" s="7"/>
      <c r="AI153" s="7"/>
      <c r="AJ153" s="7"/>
      <c r="AK153" s="7"/>
      <c r="AL153" s="7"/>
      <c r="AM153" s="7"/>
      <c r="AN153" s="7"/>
      <c r="AO153" s="7"/>
      <c r="AP153" s="7"/>
      <c r="AQ153" s="7"/>
      <c r="AR153" s="145"/>
      <c r="AS153" s="7"/>
      <c r="AT153" s="7"/>
      <c r="AU153" s="7">
        <f t="shared" si="27"/>
        <v>1</v>
      </c>
      <c r="AV153" s="7">
        <f t="shared" si="24"/>
        <v>1</v>
      </c>
      <c r="AW153" s="7">
        <f t="shared" si="25"/>
        <v>1</v>
      </c>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16"/>
    </row>
    <row r="154" spans="1:81" ht="29.15" x14ac:dyDescent="0.4">
      <c r="A154" s="113">
        <v>143</v>
      </c>
      <c r="B154" s="308"/>
      <c r="C154" s="264" t="s">
        <v>489</v>
      </c>
      <c r="D154" s="51" t="s">
        <v>59</v>
      </c>
      <c r="E154" s="90"/>
      <c r="F154" s="51"/>
      <c r="G154" s="89"/>
      <c r="H154" s="172"/>
      <c r="I154" s="70" t="s">
        <v>274</v>
      </c>
      <c r="J154" s="70">
        <f t="shared" si="19"/>
        <v>1</v>
      </c>
      <c r="K154" s="149" t="b">
        <f t="shared" si="26"/>
        <v>1</v>
      </c>
      <c r="L154" s="145"/>
      <c r="M154" s="7"/>
      <c r="N154" s="7"/>
      <c r="O154" s="72"/>
      <c r="P154" s="72"/>
      <c r="Q154" s="72"/>
      <c r="R154" s="72"/>
      <c r="S154" s="72"/>
      <c r="T154" s="72"/>
      <c r="U154" s="72"/>
      <c r="V154" s="72"/>
      <c r="W154" s="72"/>
      <c r="X154" s="72"/>
      <c r="Y154" s="72"/>
      <c r="Z154" s="72"/>
      <c r="AA154" s="72"/>
      <c r="AB154" s="72"/>
      <c r="AC154" s="7"/>
      <c r="AD154" s="7"/>
      <c r="AE154" s="7"/>
      <c r="AF154" s="7"/>
      <c r="AG154" s="7"/>
      <c r="AH154" s="7"/>
      <c r="AI154" s="7"/>
      <c r="AJ154" s="7"/>
      <c r="AK154" s="7"/>
      <c r="AL154" s="7"/>
      <c r="AM154" s="7"/>
      <c r="AN154" s="7"/>
      <c r="AO154" s="7"/>
      <c r="AP154" s="7"/>
      <c r="AQ154" s="7"/>
      <c r="AR154" s="145"/>
      <c r="AS154" s="7"/>
      <c r="AT154" s="7"/>
      <c r="AU154" s="7">
        <f t="shared" si="27"/>
        <v>1</v>
      </c>
      <c r="AV154" s="7">
        <f t="shared" si="24"/>
        <v>1</v>
      </c>
      <c r="AW154" s="7">
        <f t="shared" si="25"/>
        <v>1</v>
      </c>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16"/>
    </row>
    <row r="155" spans="1:81" ht="29.15" x14ac:dyDescent="0.4">
      <c r="A155" s="153">
        <v>144</v>
      </c>
      <c r="B155" s="308"/>
      <c r="C155" s="264" t="s">
        <v>490</v>
      </c>
      <c r="D155" s="51" t="s">
        <v>59</v>
      </c>
      <c r="E155" s="90"/>
      <c r="F155" s="51"/>
      <c r="G155" s="89"/>
      <c r="H155" s="172"/>
      <c r="I155" s="70" t="s">
        <v>472</v>
      </c>
      <c r="J155" s="70">
        <f t="shared" si="19"/>
        <v>1</v>
      </c>
      <c r="K155" s="70" t="b">
        <f>2=SUM(OR(AU155,AV155,AW155),AND($AH155,$AJ155))</f>
        <v>1</v>
      </c>
      <c r="L155" s="145"/>
      <c r="M155" s="7"/>
      <c r="N155" s="7"/>
      <c r="O155" s="72"/>
      <c r="P155" s="72"/>
      <c r="Q155" s="72"/>
      <c r="R155" s="72"/>
      <c r="S155" s="72"/>
      <c r="T155" s="72"/>
      <c r="U155" s="72"/>
      <c r="V155" s="72"/>
      <c r="W155" s="72"/>
      <c r="X155" s="72"/>
      <c r="Y155" s="72"/>
      <c r="Z155" s="72"/>
      <c r="AA155" s="72"/>
      <c r="AB155" s="72"/>
      <c r="AC155" s="7"/>
      <c r="AD155" s="7"/>
      <c r="AE155" s="7"/>
      <c r="AF155" s="7"/>
      <c r="AG155" s="7"/>
      <c r="AH155" s="7">
        <f>$AH$1</f>
        <v>1</v>
      </c>
      <c r="AI155" s="7"/>
      <c r="AJ155" s="7">
        <f>$AJ$1</f>
        <v>1</v>
      </c>
      <c r="AK155" s="7"/>
      <c r="AL155" s="7"/>
      <c r="AM155" s="7"/>
      <c r="AN155" s="7"/>
      <c r="AO155" s="7"/>
      <c r="AP155" s="7"/>
      <c r="AQ155" s="7"/>
      <c r="AR155" s="145"/>
      <c r="AS155" s="7"/>
      <c r="AT155" s="7"/>
      <c r="AU155" s="7">
        <f t="shared" si="27"/>
        <v>1</v>
      </c>
      <c r="AV155" s="7">
        <f t="shared" si="24"/>
        <v>1</v>
      </c>
      <c r="AW155" s="7">
        <f t="shared" si="25"/>
        <v>1</v>
      </c>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16"/>
    </row>
    <row r="156" spans="1:81" ht="29.15" x14ac:dyDescent="0.4">
      <c r="A156" s="113">
        <v>145</v>
      </c>
      <c r="B156" s="308"/>
      <c r="C156" s="264" t="s">
        <v>491</v>
      </c>
      <c r="D156" s="51" t="s">
        <v>59</v>
      </c>
      <c r="E156" s="90"/>
      <c r="F156" s="51"/>
      <c r="G156" s="89"/>
      <c r="H156" s="172"/>
      <c r="I156" s="70" t="s">
        <v>274</v>
      </c>
      <c r="J156" s="70">
        <f t="shared" si="19"/>
        <v>1</v>
      </c>
      <c r="K156" s="149" t="b">
        <f t="shared" si="26"/>
        <v>1</v>
      </c>
      <c r="L156" s="145"/>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145"/>
      <c r="AS156" s="7"/>
      <c r="AT156" s="7"/>
      <c r="AU156" s="7">
        <f t="shared" si="27"/>
        <v>1</v>
      </c>
      <c r="AV156" s="7">
        <f t="shared" si="24"/>
        <v>1</v>
      </c>
      <c r="AW156" s="7">
        <f t="shared" si="25"/>
        <v>1</v>
      </c>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16"/>
    </row>
    <row r="157" spans="1:81" ht="29.6" thickBot="1" x14ac:dyDescent="0.45">
      <c r="A157" s="153">
        <v>146</v>
      </c>
      <c r="B157" s="309"/>
      <c r="C157" s="115" t="s">
        <v>492</v>
      </c>
      <c r="D157" s="109" t="s">
        <v>59</v>
      </c>
      <c r="E157" s="91"/>
      <c r="F157" s="109"/>
      <c r="G157" s="92"/>
      <c r="H157" s="172"/>
      <c r="I157" s="70" t="s">
        <v>472</v>
      </c>
      <c r="J157" s="70">
        <f t="shared" si="19"/>
        <v>1</v>
      </c>
      <c r="K157" s="70" t="b">
        <f>2=SUM(OR(AU157,AV157,AW157),AND($AH157,$AJ157))</f>
        <v>1</v>
      </c>
      <c r="L157" s="145"/>
      <c r="M157" s="7"/>
      <c r="N157" s="7"/>
      <c r="O157" s="72"/>
      <c r="P157" s="72"/>
      <c r="Q157" s="72"/>
      <c r="R157" s="72"/>
      <c r="S157" s="72"/>
      <c r="T157" s="72"/>
      <c r="U157" s="72"/>
      <c r="V157" s="72"/>
      <c r="W157" s="72"/>
      <c r="X157" s="72"/>
      <c r="Y157" s="72"/>
      <c r="Z157" s="72"/>
      <c r="AA157" s="72"/>
      <c r="AB157" s="72"/>
      <c r="AC157" s="7"/>
      <c r="AD157" s="7"/>
      <c r="AE157" s="7"/>
      <c r="AF157" s="7"/>
      <c r="AG157" s="7"/>
      <c r="AH157" s="7">
        <f>$AH$1</f>
        <v>1</v>
      </c>
      <c r="AI157" s="7"/>
      <c r="AJ157" s="7">
        <f>$AJ$1</f>
        <v>1</v>
      </c>
      <c r="AK157" s="7"/>
      <c r="AL157" s="7"/>
      <c r="AM157" s="7"/>
      <c r="AN157" s="7"/>
      <c r="AO157" s="7"/>
      <c r="AP157" s="7"/>
      <c r="AQ157" s="7"/>
      <c r="AR157" s="145"/>
      <c r="AS157" s="7"/>
      <c r="AT157" s="7"/>
      <c r="AU157" s="7">
        <f t="shared" si="27"/>
        <v>1</v>
      </c>
      <c r="AV157" s="7">
        <f t="shared" si="24"/>
        <v>1</v>
      </c>
      <c r="AW157" s="7">
        <f t="shared" si="25"/>
        <v>1</v>
      </c>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16"/>
    </row>
    <row r="158" spans="1:81" ht="34.75" customHeight="1" x14ac:dyDescent="0.4">
      <c r="A158" s="113">
        <v>147</v>
      </c>
      <c r="B158" s="307" t="s">
        <v>493</v>
      </c>
      <c r="C158" s="268" t="s">
        <v>1095</v>
      </c>
      <c r="D158" s="121" t="s">
        <v>59</v>
      </c>
      <c r="E158" s="93"/>
      <c r="F158" s="226"/>
      <c r="G158" s="94"/>
      <c r="H158" s="172"/>
      <c r="I158" s="70" t="s">
        <v>274</v>
      </c>
      <c r="J158" s="70">
        <f t="shared" si="19"/>
        <v>1</v>
      </c>
      <c r="K158" s="149" t="b">
        <f t="shared" si="26"/>
        <v>1</v>
      </c>
      <c r="L158" s="145"/>
      <c r="M158" s="7"/>
      <c r="N158" s="7"/>
      <c r="O158" s="72"/>
      <c r="P158" s="72"/>
      <c r="Q158" s="72"/>
      <c r="R158" s="72"/>
      <c r="S158" s="72"/>
      <c r="T158" s="72"/>
      <c r="U158" s="72"/>
      <c r="V158" s="72"/>
      <c r="W158" s="72"/>
      <c r="X158" s="72"/>
      <c r="Y158" s="72"/>
      <c r="Z158" s="72"/>
      <c r="AA158" s="72"/>
      <c r="AB158" s="72"/>
      <c r="AC158" s="7"/>
      <c r="AD158" s="7"/>
      <c r="AE158" s="7"/>
      <c r="AF158" s="7"/>
      <c r="AG158" s="7"/>
      <c r="AH158" s="7"/>
      <c r="AI158" s="7"/>
      <c r="AJ158" s="7"/>
      <c r="AK158" s="7"/>
      <c r="AL158" s="7"/>
      <c r="AM158" s="7"/>
      <c r="AN158" s="7"/>
      <c r="AO158" s="7"/>
      <c r="AP158" s="7"/>
      <c r="AQ158" s="7"/>
      <c r="AR158" s="145"/>
      <c r="AS158" s="7"/>
      <c r="AT158" s="7"/>
      <c r="AU158" s="7">
        <f t="shared" si="27"/>
        <v>1</v>
      </c>
      <c r="AV158" s="7">
        <f t="shared" si="24"/>
        <v>1</v>
      </c>
      <c r="AW158" s="7">
        <f t="shared" si="25"/>
        <v>1</v>
      </c>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16"/>
    </row>
    <row r="159" spans="1:81" ht="29.15" x14ac:dyDescent="0.4">
      <c r="A159" s="153">
        <v>186</v>
      </c>
      <c r="B159" s="308"/>
      <c r="C159" s="310" t="s">
        <v>1096</v>
      </c>
      <c r="D159" s="122" t="s">
        <v>136</v>
      </c>
      <c r="E159" s="125"/>
      <c r="F159" s="51" t="s">
        <v>1099</v>
      </c>
      <c r="G159" s="88"/>
      <c r="H159" s="172"/>
      <c r="I159" s="70" t="s">
        <v>495</v>
      </c>
      <c r="J159" s="70">
        <f t="shared" si="19"/>
        <v>1</v>
      </c>
      <c r="K159" s="149" t="b">
        <f>1=$BV159</f>
        <v>1</v>
      </c>
      <c r="L159" s="145"/>
      <c r="M159" s="7"/>
      <c r="N159" s="7"/>
      <c r="O159" s="72"/>
      <c r="P159" s="72"/>
      <c r="Q159" s="72"/>
      <c r="R159" s="72"/>
      <c r="S159" s="72"/>
      <c r="T159" s="72"/>
      <c r="U159" s="72"/>
      <c r="V159" s="72"/>
      <c r="W159" s="72"/>
      <c r="X159" s="72"/>
      <c r="Y159" s="72"/>
      <c r="Z159" s="72"/>
      <c r="AA159" s="72"/>
      <c r="AB159" s="72"/>
      <c r="AC159" s="7"/>
      <c r="AD159" s="7"/>
      <c r="AE159" s="7"/>
      <c r="AF159" s="7"/>
      <c r="AG159" s="7"/>
      <c r="AH159" s="7"/>
      <c r="AI159" s="7"/>
      <c r="AJ159" s="7"/>
      <c r="AK159" s="7"/>
      <c r="AL159" s="7"/>
      <c r="AM159" s="7"/>
      <c r="AN159" s="7"/>
      <c r="AO159" s="7"/>
      <c r="AP159" s="7"/>
      <c r="AQ159" s="7"/>
      <c r="AR159" s="145"/>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f>$BV$1</f>
        <v>1</v>
      </c>
      <c r="BW159" s="7"/>
      <c r="BX159" s="7"/>
      <c r="BY159" s="7"/>
      <c r="BZ159" s="7"/>
      <c r="CA159" s="7"/>
      <c r="CB159" s="7"/>
      <c r="CC159" s="16"/>
    </row>
    <row r="160" spans="1:81" x14ac:dyDescent="0.4">
      <c r="A160" s="153">
        <v>148</v>
      </c>
      <c r="B160" s="308"/>
      <c r="C160" s="311"/>
      <c r="D160" s="111" t="s">
        <v>494</v>
      </c>
      <c r="E160" s="90"/>
      <c r="F160" s="51"/>
      <c r="G160" s="89"/>
      <c r="H160" s="172"/>
      <c r="I160" s="70" t="s">
        <v>495</v>
      </c>
      <c r="J160" s="70">
        <f t="shared" si="19"/>
        <v>1</v>
      </c>
      <c r="K160" s="149" t="b">
        <f>1=$BV160</f>
        <v>1</v>
      </c>
      <c r="L160" s="145"/>
      <c r="M160" s="7"/>
      <c r="N160" s="7"/>
      <c r="O160" s="72"/>
      <c r="P160" s="72"/>
      <c r="Q160" s="72"/>
      <c r="R160" s="72"/>
      <c r="S160" s="72"/>
      <c r="T160" s="72"/>
      <c r="U160" s="72"/>
      <c r="V160" s="72"/>
      <c r="W160" s="72"/>
      <c r="X160" s="72"/>
      <c r="Y160" s="72"/>
      <c r="Z160" s="72"/>
      <c r="AA160" s="72"/>
      <c r="AB160" s="72"/>
      <c r="AC160" s="7"/>
      <c r="AD160" s="7"/>
      <c r="AE160" s="7"/>
      <c r="AF160" s="7"/>
      <c r="AG160" s="7"/>
      <c r="AH160" s="7"/>
      <c r="AI160" s="7"/>
      <c r="AJ160" s="7"/>
      <c r="AK160" s="7"/>
      <c r="AL160" s="7"/>
      <c r="AM160" s="7"/>
      <c r="AN160" s="7"/>
      <c r="AO160" s="7"/>
      <c r="AP160" s="7"/>
      <c r="AQ160" s="7"/>
      <c r="AR160" s="145"/>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f>$BV$1</f>
        <v>1</v>
      </c>
      <c r="BW160" s="7"/>
      <c r="BX160" s="7"/>
      <c r="BY160" s="7"/>
      <c r="BZ160" s="7"/>
      <c r="CA160" s="7"/>
      <c r="CB160" s="7"/>
      <c r="CC160" s="16"/>
    </row>
    <row r="161" spans="1:81" x14ac:dyDescent="0.4">
      <c r="A161" s="113">
        <v>149</v>
      </c>
      <c r="B161" s="308"/>
      <c r="C161" s="311"/>
      <c r="D161" s="111" t="s">
        <v>496</v>
      </c>
      <c r="E161" s="90"/>
      <c r="F161" s="51"/>
      <c r="G161" s="89"/>
      <c r="H161" s="172"/>
      <c r="I161" s="70" t="s">
        <v>495</v>
      </c>
      <c r="J161" s="71">
        <f t="shared" si="19"/>
        <v>1</v>
      </c>
      <c r="K161" s="149" t="b">
        <f t="shared" ref="K161:K162" si="28">1=$BV161</f>
        <v>1</v>
      </c>
      <c r="L161" s="145"/>
      <c r="M161" s="7"/>
      <c r="N161" s="7"/>
      <c r="O161" s="72"/>
      <c r="P161" s="72"/>
      <c r="Q161" s="72"/>
      <c r="R161" s="72"/>
      <c r="S161" s="72"/>
      <c r="T161" s="72"/>
      <c r="U161" s="72"/>
      <c r="V161" s="72"/>
      <c r="W161" s="72"/>
      <c r="X161" s="72"/>
      <c r="Y161" s="72"/>
      <c r="Z161" s="72"/>
      <c r="AA161" s="72"/>
      <c r="AB161" s="72"/>
      <c r="AC161" s="7"/>
      <c r="AD161" s="7"/>
      <c r="AE161" s="7"/>
      <c r="AF161" s="7"/>
      <c r="AG161" s="7"/>
      <c r="AH161" s="7"/>
      <c r="AI161" s="7"/>
      <c r="AJ161" s="7"/>
      <c r="AK161" s="7"/>
      <c r="AL161" s="7"/>
      <c r="AM161" s="7"/>
      <c r="AN161" s="7"/>
      <c r="AO161" s="7"/>
      <c r="AP161" s="7"/>
      <c r="AQ161" s="7"/>
      <c r="AR161" s="145"/>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f t="shared" ref="BV161:BV162" si="29">$BV$1</f>
        <v>1</v>
      </c>
      <c r="BW161" s="7"/>
      <c r="BX161" s="7"/>
      <c r="BY161" s="7"/>
      <c r="BZ161" s="7"/>
      <c r="CA161" s="7"/>
      <c r="CB161" s="7"/>
      <c r="CC161" s="16"/>
    </row>
    <row r="162" spans="1:81" x14ac:dyDescent="0.4">
      <c r="A162" s="153">
        <v>150</v>
      </c>
      <c r="B162" s="308"/>
      <c r="C162" s="312"/>
      <c r="D162" s="111" t="s">
        <v>497</v>
      </c>
      <c r="E162" s="90"/>
      <c r="F162" s="51"/>
      <c r="G162" s="89"/>
      <c r="H162" s="172"/>
      <c r="I162" s="70" t="s">
        <v>495</v>
      </c>
      <c r="J162" s="70">
        <f t="shared" si="19"/>
        <v>1</v>
      </c>
      <c r="K162" s="149" t="b">
        <f t="shared" si="28"/>
        <v>1</v>
      </c>
      <c r="L162" s="145"/>
      <c r="M162" s="7"/>
      <c r="N162" s="7"/>
      <c r="O162" s="72"/>
      <c r="P162" s="72"/>
      <c r="Q162" s="72"/>
      <c r="R162" s="72"/>
      <c r="S162" s="72"/>
      <c r="T162" s="72"/>
      <c r="U162" s="72"/>
      <c r="V162" s="72"/>
      <c r="W162" s="72"/>
      <c r="X162" s="72"/>
      <c r="Y162" s="72"/>
      <c r="Z162" s="72"/>
      <c r="AA162" s="72"/>
      <c r="AB162" s="72"/>
      <c r="AC162" s="7"/>
      <c r="AD162" s="7"/>
      <c r="AE162" s="7"/>
      <c r="AF162" s="7"/>
      <c r="AG162" s="7"/>
      <c r="AH162" s="7"/>
      <c r="AI162" s="7"/>
      <c r="AJ162" s="7"/>
      <c r="AK162" s="7"/>
      <c r="AL162" s="7"/>
      <c r="AM162" s="7"/>
      <c r="AN162" s="7"/>
      <c r="AO162" s="7"/>
      <c r="AP162" s="7"/>
      <c r="AQ162" s="7"/>
      <c r="AR162" s="145"/>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f t="shared" si="29"/>
        <v>1</v>
      </c>
      <c r="BW162" s="7"/>
      <c r="BX162" s="7"/>
      <c r="BY162" s="7"/>
      <c r="BZ162" s="7"/>
      <c r="CA162" s="7"/>
      <c r="CB162" s="7"/>
      <c r="CC162" s="16"/>
    </row>
    <row r="163" spans="1:81" x14ac:dyDescent="0.4">
      <c r="A163" s="113">
        <v>151</v>
      </c>
      <c r="B163" s="308"/>
      <c r="C163" s="310" t="s">
        <v>498</v>
      </c>
      <c r="D163" s="111" t="s">
        <v>136</v>
      </c>
      <c r="E163" s="125"/>
      <c r="F163" s="51" t="s">
        <v>296</v>
      </c>
      <c r="G163" s="89"/>
      <c r="H163" s="172"/>
      <c r="I163" s="148"/>
      <c r="J163" s="148">
        <f t="shared" si="19"/>
        <v>1</v>
      </c>
      <c r="K163" s="148" t="b">
        <f>0&lt;SUM(J164,J165)</f>
        <v>1</v>
      </c>
      <c r="L163" s="145"/>
      <c r="M163" s="7"/>
      <c r="N163" s="7"/>
      <c r="O163" s="72"/>
      <c r="P163" s="72"/>
      <c r="Q163" s="72"/>
      <c r="R163" s="72"/>
      <c r="S163" s="72"/>
      <c r="T163" s="72"/>
      <c r="U163" s="72"/>
      <c r="V163" s="72"/>
      <c r="W163" s="72"/>
      <c r="X163" s="72"/>
      <c r="Y163" s="72"/>
      <c r="Z163" s="72"/>
      <c r="AA163" s="72"/>
      <c r="AB163" s="72"/>
      <c r="AC163" s="7"/>
      <c r="AD163" s="7"/>
      <c r="AE163" s="7"/>
      <c r="AF163" s="7"/>
      <c r="AG163" s="7"/>
      <c r="AH163" s="7"/>
      <c r="AI163" s="7"/>
      <c r="AJ163" s="7"/>
      <c r="AK163" s="7"/>
      <c r="AL163" s="7"/>
      <c r="AM163" s="7"/>
      <c r="AN163" s="7"/>
      <c r="AO163" s="7"/>
      <c r="AP163" s="7"/>
      <c r="AQ163" s="7"/>
      <c r="AR163" s="145"/>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16"/>
    </row>
    <row r="164" spans="1:81" ht="29.15" x14ac:dyDescent="0.4">
      <c r="A164" s="153">
        <v>152</v>
      </c>
      <c r="B164" s="308"/>
      <c r="C164" s="311"/>
      <c r="D164" s="111" t="s">
        <v>499</v>
      </c>
      <c r="E164" s="90"/>
      <c r="F164" s="51"/>
      <c r="G164" s="89"/>
      <c r="H164" s="172"/>
      <c r="I164" s="70" t="s">
        <v>274</v>
      </c>
      <c r="J164" s="70">
        <f t="shared" si="19"/>
        <v>1</v>
      </c>
      <c r="K164" s="149" t="b">
        <f t="shared" ref="K164" si="30">OR($AU164,$AV164,$AW164)</f>
        <v>1</v>
      </c>
      <c r="L164" s="145"/>
      <c r="M164" s="7"/>
      <c r="N164" s="7"/>
      <c r="O164" s="72"/>
      <c r="P164" s="72"/>
      <c r="Q164" s="72"/>
      <c r="R164" s="72"/>
      <c r="S164" s="72"/>
      <c r="T164" s="72"/>
      <c r="U164" s="72"/>
      <c r="V164" s="72"/>
      <c r="W164" s="72"/>
      <c r="X164" s="72"/>
      <c r="Y164" s="72"/>
      <c r="Z164" s="72"/>
      <c r="AA164" s="72"/>
      <c r="AB164" s="72"/>
      <c r="AC164" s="7"/>
      <c r="AD164" s="7"/>
      <c r="AE164" s="7"/>
      <c r="AF164" s="7"/>
      <c r="AG164" s="7"/>
      <c r="AH164" s="7"/>
      <c r="AI164" s="7"/>
      <c r="AJ164" s="7"/>
      <c r="AK164" s="7"/>
      <c r="AL164" s="7"/>
      <c r="AM164" s="7"/>
      <c r="AN164" s="7"/>
      <c r="AO164" s="7"/>
      <c r="AP164" s="7"/>
      <c r="AQ164" s="7"/>
      <c r="AR164" s="145"/>
      <c r="AS164" s="7"/>
      <c r="AT164" s="7"/>
      <c r="AU164" s="7">
        <f t="shared" ref="AU164" si="31">$AU$1</f>
        <v>1</v>
      </c>
      <c r="AV164" s="7">
        <f t="shared" ref="AV164" si="32">$AV$1</f>
        <v>1</v>
      </c>
      <c r="AW164" s="7">
        <f t="shared" ref="AW164" si="33">$AW$1</f>
        <v>1</v>
      </c>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16"/>
    </row>
    <row r="165" spans="1:81" ht="29.6" thickBot="1" x14ac:dyDescent="0.45">
      <c r="A165" s="113">
        <v>153</v>
      </c>
      <c r="B165" s="309"/>
      <c r="C165" s="313"/>
      <c r="D165" s="123" t="s">
        <v>500</v>
      </c>
      <c r="E165" s="99"/>
      <c r="F165" s="112"/>
      <c r="G165" s="96"/>
      <c r="H165" s="172"/>
      <c r="I165" s="71" t="s">
        <v>321</v>
      </c>
      <c r="J165" s="71">
        <f t="shared" si="19"/>
        <v>1</v>
      </c>
      <c r="K165" s="149" t="b">
        <f>2=SUM($M165,AR165)</f>
        <v>1</v>
      </c>
      <c r="L165" s="145"/>
      <c r="M165" s="7">
        <f>$M$1</f>
        <v>1</v>
      </c>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145">
        <f>AR1</f>
        <v>1</v>
      </c>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16"/>
    </row>
    <row r="166" spans="1:81" ht="15" thickBot="1" x14ac:dyDescent="0.45">
      <c r="A166" s="318" t="s">
        <v>501</v>
      </c>
      <c r="B166" s="319"/>
      <c r="C166" s="319"/>
      <c r="D166" s="319"/>
      <c r="E166" s="319"/>
      <c r="F166" s="319"/>
      <c r="G166" s="320"/>
      <c r="H166" s="171"/>
      <c r="I166" s="148"/>
      <c r="J166" s="148"/>
      <c r="K166" s="148"/>
      <c r="L166" s="145"/>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145"/>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16"/>
    </row>
    <row r="167" spans="1:81" ht="29.6" thickBot="1" x14ac:dyDescent="0.45">
      <c r="A167" s="153">
        <v>154</v>
      </c>
      <c r="B167" s="263" t="s">
        <v>502</v>
      </c>
      <c r="C167" s="267" t="s">
        <v>503</v>
      </c>
      <c r="D167" s="120" t="s">
        <v>59</v>
      </c>
      <c r="E167" s="101"/>
      <c r="F167" s="120"/>
      <c r="G167" s="102"/>
      <c r="H167" s="172"/>
      <c r="I167" s="70" t="s">
        <v>400</v>
      </c>
      <c r="J167" s="70">
        <f t="shared" si="19"/>
        <v>1</v>
      </c>
      <c r="K167" s="149" t="b">
        <f>OR($AT167,$AU167,$AV167,$AW167)</f>
        <v>1</v>
      </c>
      <c r="L167" s="145"/>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145"/>
      <c r="AS167" s="7"/>
      <c r="AT167" s="7">
        <f>$AT$1</f>
        <v>1</v>
      </c>
      <c r="AU167" s="7">
        <f>$AU$1</f>
        <v>1</v>
      </c>
      <c r="AV167" s="7">
        <f t="shared" ref="AV167:AV171" si="34">$AV$1</f>
        <v>1</v>
      </c>
      <c r="AW167" s="7">
        <f t="shared" ref="AW167:AW171" si="35">$AW$1</f>
        <v>1</v>
      </c>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16"/>
    </row>
    <row r="168" spans="1:81" ht="29.15" x14ac:dyDescent="0.4">
      <c r="A168" s="113">
        <v>155</v>
      </c>
      <c r="B168" s="307" t="s">
        <v>504</v>
      </c>
      <c r="C168" s="268" t="s">
        <v>505</v>
      </c>
      <c r="D168" s="110" t="s">
        <v>59</v>
      </c>
      <c r="E168" s="93"/>
      <c r="F168" s="110"/>
      <c r="G168" s="94"/>
      <c r="H168" s="172"/>
      <c r="I168" s="70" t="s">
        <v>400</v>
      </c>
      <c r="J168" s="70">
        <f t="shared" si="19"/>
        <v>1</v>
      </c>
      <c r="K168" s="149" t="b">
        <f t="shared" ref="K168:K169" si="36">OR($AT168,$AU168,$AV168,$AW168)</f>
        <v>1</v>
      </c>
      <c r="L168" s="145"/>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145"/>
      <c r="AS168" s="7"/>
      <c r="AT168" s="7">
        <f>$AT$1</f>
        <v>1</v>
      </c>
      <c r="AU168" s="7">
        <f>$AU$1</f>
        <v>1</v>
      </c>
      <c r="AV168" s="7">
        <f t="shared" si="34"/>
        <v>1</v>
      </c>
      <c r="AW168" s="7">
        <f t="shared" si="35"/>
        <v>1</v>
      </c>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10"/>
      <c r="BX168" s="10"/>
      <c r="BY168" s="7"/>
      <c r="BZ168" s="7"/>
      <c r="CA168" s="7"/>
      <c r="CB168" s="7"/>
      <c r="CC168" s="16"/>
    </row>
    <row r="169" spans="1:81" ht="29.15" x14ac:dyDescent="0.4">
      <c r="A169" s="153">
        <v>156</v>
      </c>
      <c r="B169" s="308"/>
      <c r="C169" s="264" t="s">
        <v>506</v>
      </c>
      <c r="D169" s="51" t="s">
        <v>59</v>
      </c>
      <c r="E169" s="90"/>
      <c r="F169" s="51"/>
      <c r="G169" s="89"/>
      <c r="H169" s="172"/>
      <c r="I169" s="70" t="s">
        <v>400</v>
      </c>
      <c r="J169" s="70">
        <f t="shared" si="19"/>
        <v>1</v>
      </c>
      <c r="K169" s="149" t="b">
        <f t="shared" si="36"/>
        <v>1</v>
      </c>
      <c r="L169" s="145"/>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145"/>
      <c r="AS169" s="7"/>
      <c r="AT169" s="7">
        <f>$AT$1</f>
        <v>1</v>
      </c>
      <c r="AU169" s="7">
        <f>$AU$1</f>
        <v>1</v>
      </c>
      <c r="AV169" s="7">
        <f t="shared" si="34"/>
        <v>1</v>
      </c>
      <c r="AW169" s="7">
        <f t="shared" si="35"/>
        <v>1</v>
      </c>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16"/>
    </row>
    <row r="170" spans="1:81" ht="29.15" x14ac:dyDescent="0.4">
      <c r="A170" s="113">
        <v>157</v>
      </c>
      <c r="B170" s="308"/>
      <c r="C170" s="264" t="s">
        <v>507</v>
      </c>
      <c r="D170" s="51" t="s">
        <v>59</v>
      </c>
      <c r="E170" s="90"/>
      <c r="F170" s="51"/>
      <c r="G170" s="89"/>
      <c r="H170" s="172"/>
      <c r="I170" s="71" t="s">
        <v>508</v>
      </c>
      <c r="J170" s="70">
        <f t="shared" si="19"/>
        <v>1</v>
      </c>
      <c r="K170" s="149" t="b">
        <f>OR($BW170,$BX170)</f>
        <v>1</v>
      </c>
      <c r="L170" s="145"/>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145"/>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f>$BW$1</f>
        <v>1</v>
      </c>
      <c r="BX170" s="7">
        <f>$BX$1</f>
        <v>1</v>
      </c>
      <c r="BY170" s="7"/>
      <c r="BZ170" s="7"/>
      <c r="CA170" s="7"/>
      <c r="CB170" s="7"/>
      <c r="CC170" s="16"/>
    </row>
    <row r="171" spans="1:81" ht="29.6" thickBot="1" x14ac:dyDescent="0.45">
      <c r="A171" s="153">
        <v>158</v>
      </c>
      <c r="B171" s="309"/>
      <c r="C171" s="115" t="s">
        <v>509</v>
      </c>
      <c r="D171" s="109" t="s">
        <v>59</v>
      </c>
      <c r="E171" s="91"/>
      <c r="F171" s="109"/>
      <c r="G171" s="92"/>
      <c r="H171" s="172"/>
      <c r="I171" s="71" t="s">
        <v>510</v>
      </c>
      <c r="J171" s="71">
        <f t="shared" si="19"/>
        <v>1</v>
      </c>
      <c r="K171" s="71" t="b">
        <f>3=SUM(OR(AV171,AW171),AND(AH171,AJ171),BY171)</f>
        <v>1</v>
      </c>
      <c r="L171" s="145"/>
      <c r="M171" s="7"/>
      <c r="N171" s="7"/>
      <c r="O171" s="7"/>
      <c r="P171" s="7"/>
      <c r="Q171" s="7"/>
      <c r="R171" s="7"/>
      <c r="S171" s="7"/>
      <c r="T171" s="7"/>
      <c r="U171" s="7"/>
      <c r="V171" s="7"/>
      <c r="W171" s="7"/>
      <c r="X171" s="7"/>
      <c r="Y171" s="7"/>
      <c r="Z171" s="7"/>
      <c r="AA171" s="7"/>
      <c r="AB171" s="7"/>
      <c r="AC171" s="7"/>
      <c r="AD171" s="7"/>
      <c r="AE171" s="7"/>
      <c r="AF171" s="7"/>
      <c r="AG171" s="7"/>
      <c r="AH171" s="7">
        <f>$AH$1</f>
        <v>1</v>
      </c>
      <c r="AI171" s="7"/>
      <c r="AJ171" s="7">
        <f>$AJ$1</f>
        <v>1</v>
      </c>
      <c r="AL171" s="7"/>
      <c r="AM171" s="7"/>
      <c r="AN171" s="7"/>
      <c r="AO171" s="7"/>
      <c r="AP171" s="7"/>
      <c r="AQ171" s="7"/>
      <c r="AR171" s="145"/>
      <c r="AS171" s="7"/>
      <c r="AT171" s="7"/>
      <c r="AU171" s="7"/>
      <c r="AV171" s="7">
        <f t="shared" si="34"/>
        <v>1</v>
      </c>
      <c r="AW171" s="7">
        <f t="shared" si="35"/>
        <v>1</v>
      </c>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f>$BY$1</f>
        <v>1</v>
      </c>
      <c r="BZ171" s="7"/>
      <c r="CA171" s="7"/>
      <c r="CB171" s="7"/>
      <c r="CC171" s="16"/>
    </row>
    <row r="172" spans="1:81" ht="29.15" x14ac:dyDescent="0.4">
      <c r="A172" s="113">
        <v>159</v>
      </c>
      <c r="B172" s="307" t="s">
        <v>511</v>
      </c>
      <c r="C172" s="268" t="s">
        <v>512</v>
      </c>
      <c r="D172" s="110" t="s">
        <v>59</v>
      </c>
      <c r="E172" s="93"/>
      <c r="F172" s="110"/>
      <c r="G172" s="94"/>
      <c r="H172" s="172"/>
      <c r="I172" s="71" t="s">
        <v>367</v>
      </c>
      <c r="J172" s="71">
        <f t="shared" si="19"/>
        <v>1</v>
      </c>
      <c r="K172" s="71" t="b">
        <f t="shared" ref="K172:K173" si="37">1=BP172</f>
        <v>1</v>
      </c>
      <c r="L172" s="145"/>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145"/>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6">
        <f t="shared" ref="BP172:BP173" si="38">$BP$1</f>
        <v>1</v>
      </c>
      <c r="BQ172" s="6"/>
      <c r="BR172" s="6"/>
      <c r="BS172" s="7"/>
      <c r="BT172" s="7"/>
      <c r="BU172" s="7"/>
      <c r="BV172" s="7"/>
      <c r="BW172" s="7"/>
      <c r="BX172" s="7"/>
      <c r="BY172" s="7"/>
      <c r="BZ172" s="7"/>
      <c r="CA172" s="7"/>
      <c r="CB172" s="7"/>
      <c r="CC172" s="16"/>
    </row>
    <row r="173" spans="1:81" ht="29.6" thickBot="1" x14ac:dyDescent="0.45">
      <c r="A173" s="153">
        <v>160</v>
      </c>
      <c r="B173" s="309"/>
      <c r="C173" s="115" t="s">
        <v>513</v>
      </c>
      <c r="D173" s="109" t="s">
        <v>59</v>
      </c>
      <c r="E173" s="91"/>
      <c r="F173" s="109"/>
      <c r="G173" s="92"/>
      <c r="H173" s="172"/>
      <c r="I173" s="71" t="s">
        <v>367</v>
      </c>
      <c r="J173" s="71">
        <f t="shared" si="19"/>
        <v>1</v>
      </c>
      <c r="K173" s="71" t="b">
        <f t="shared" si="37"/>
        <v>1</v>
      </c>
      <c r="L173" s="145"/>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145"/>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6">
        <f t="shared" si="38"/>
        <v>1</v>
      </c>
      <c r="BQ173" s="6"/>
      <c r="BR173" s="6"/>
      <c r="BS173" s="7"/>
      <c r="BT173" s="7"/>
      <c r="BU173" s="7"/>
      <c r="BV173" s="7"/>
      <c r="BW173" s="7"/>
      <c r="BX173" s="7"/>
      <c r="BY173" s="7"/>
      <c r="BZ173" s="7"/>
      <c r="CA173" s="7"/>
      <c r="CB173" s="7"/>
      <c r="CC173" s="16"/>
    </row>
    <row r="174" spans="1:81" ht="29.6" thickBot="1" x14ac:dyDescent="0.45">
      <c r="A174" s="113">
        <v>161</v>
      </c>
      <c r="B174" s="261" t="s">
        <v>514</v>
      </c>
      <c r="C174" s="268" t="s">
        <v>515</v>
      </c>
      <c r="D174" s="124" t="s">
        <v>59</v>
      </c>
      <c r="E174" s="100"/>
      <c r="F174" s="124"/>
      <c r="G174" s="103"/>
      <c r="H174" s="172"/>
      <c r="I174" s="70" t="s">
        <v>516</v>
      </c>
      <c r="J174" s="70">
        <f t="shared" si="19"/>
        <v>0</v>
      </c>
      <c r="K174" s="149" t="b">
        <f>2=SUM($M174,$L174)</f>
        <v>0</v>
      </c>
      <c r="L174" s="145">
        <f>$L$1</f>
        <v>0</v>
      </c>
      <c r="M174" s="7">
        <f>$M$1</f>
        <v>1</v>
      </c>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16"/>
    </row>
    <row r="175" spans="1:81" ht="15" thickBot="1" x14ac:dyDescent="0.45">
      <c r="A175" s="318" t="s">
        <v>517</v>
      </c>
      <c r="B175" s="319"/>
      <c r="C175" s="319"/>
      <c r="D175" s="319"/>
      <c r="E175" s="319"/>
      <c r="F175" s="319"/>
      <c r="G175" s="320"/>
      <c r="H175" s="171"/>
      <c r="I175" s="148"/>
      <c r="J175" s="148"/>
      <c r="K175" s="148"/>
      <c r="L175" s="145"/>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145"/>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16"/>
    </row>
    <row r="176" spans="1:81" ht="29.6" thickBot="1" x14ac:dyDescent="0.45">
      <c r="A176" s="176">
        <v>162</v>
      </c>
      <c r="B176" s="42" t="s">
        <v>518</v>
      </c>
      <c r="C176" s="119" t="s">
        <v>519</v>
      </c>
      <c r="D176" s="38" t="s">
        <v>59</v>
      </c>
      <c r="E176" s="101"/>
      <c r="F176" s="224" t="s">
        <v>520</v>
      </c>
      <c r="G176" s="104"/>
      <c r="H176" s="173"/>
      <c r="I176" s="70" t="s">
        <v>321</v>
      </c>
      <c r="J176" s="70">
        <f>IF(K176=TRUE,1,0)</f>
        <v>1</v>
      </c>
      <c r="K176" s="149" t="b">
        <f>2=SUM($M176,AR176)</f>
        <v>1</v>
      </c>
      <c r="L176" s="145"/>
      <c r="M176" s="7">
        <f>$M$1</f>
        <v>1</v>
      </c>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145">
        <f>AR1</f>
        <v>1</v>
      </c>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16"/>
    </row>
    <row r="177" spans="1:81" ht="15" thickBot="1" x14ac:dyDescent="0.45">
      <c r="A177" s="324" t="s">
        <v>521</v>
      </c>
      <c r="B177" s="325"/>
      <c r="C177" s="325"/>
      <c r="D177" s="325"/>
      <c r="E177" s="325"/>
      <c r="F177" s="325"/>
      <c r="G177" s="326"/>
      <c r="H177" s="174"/>
      <c r="I177" s="148"/>
      <c r="J177" s="148"/>
      <c r="K177" s="148"/>
      <c r="L177" s="145"/>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145"/>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16"/>
    </row>
    <row r="178" spans="1:81" ht="29.15" x14ac:dyDescent="0.4">
      <c r="A178" s="153">
        <v>163</v>
      </c>
      <c r="B178" s="307" t="s">
        <v>522</v>
      </c>
      <c r="C178" s="265" t="s">
        <v>260</v>
      </c>
      <c r="D178" s="107" t="s">
        <v>59</v>
      </c>
      <c r="E178" s="87"/>
      <c r="F178" s="107"/>
      <c r="G178" s="88"/>
      <c r="H178" s="172"/>
      <c r="I178" s="71" t="s">
        <v>1077</v>
      </c>
      <c r="J178" s="70">
        <f t="shared" si="19"/>
        <v>0</v>
      </c>
      <c r="K178" s="149" t="b">
        <f>2=SUM($L178,OR(O178,Q178, R178,S178,T178,U178))</f>
        <v>0</v>
      </c>
      <c r="L178" s="145">
        <f>$L$1</f>
        <v>0</v>
      </c>
      <c r="M178" s="7"/>
      <c r="N178" s="7"/>
      <c r="O178" s="7">
        <f>$O$1</f>
        <v>1</v>
      </c>
      <c r="P178" s="7"/>
      <c r="Q178" s="7">
        <f>Q1</f>
        <v>1</v>
      </c>
      <c r="R178" s="7">
        <f>R1</f>
        <v>1</v>
      </c>
      <c r="S178" s="7">
        <f>S1</f>
        <v>1</v>
      </c>
      <c r="T178" s="7">
        <f>$T$1</f>
        <v>1</v>
      </c>
      <c r="U178" s="7">
        <f>U1</f>
        <v>1</v>
      </c>
      <c r="V178" s="7"/>
      <c r="W178" s="7"/>
      <c r="X178" s="7"/>
      <c r="Y178" s="7"/>
      <c r="Z178" s="7"/>
      <c r="AA178" s="7"/>
      <c r="AB178" s="7"/>
      <c r="AC178" s="7"/>
      <c r="AD178" s="7"/>
      <c r="AE178" s="7"/>
      <c r="AF178" s="7"/>
      <c r="AG178" s="7"/>
      <c r="AH178" s="7"/>
      <c r="AI178" s="7"/>
      <c r="AJ178" s="7"/>
      <c r="AK178" s="7"/>
      <c r="AL178" s="7"/>
      <c r="AM178" s="7"/>
      <c r="AN178" s="7"/>
      <c r="AO178" s="7"/>
      <c r="AP178" s="7"/>
      <c r="AQ178" s="7"/>
      <c r="AR178" s="145"/>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16"/>
    </row>
    <row r="179" spans="1:81" ht="29.15" x14ac:dyDescent="0.4">
      <c r="A179" s="113">
        <v>164</v>
      </c>
      <c r="B179" s="308"/>
      <c r="C179" s="264" t="s">
        <v>523</v>
      </c>
      <c r="D179" s="51" t="s">
        <v>59</v>
      </c>
      <c r="E179" s="90"/>
      <c r="F179" s="51"/>
      <c r="G179" s="89"/>
      <c r="H179" s="172"/>
      <c r="I179" s="70" t="s">
        <v>524</v>
      </c>
      <c r="J179" s="70">
        <f t="shared" si="19"/>
        <v>0</v>
      </c>
      <c r="K179" s="149" t="b">
        <f>2=SUM($L179,N179)</f>
        <v>0</v>
      </c>
      <c r="L179" s="145">
        <f>$L$1</f>
        <v>0</v>
      </c>
      <c r="M179" s="7"/>
      <c r="N179" s="7">
        <f>$N$1</f>
        <v>1</v>
      </c>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145"/>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16"/>
    </row>
    <row r="180" spans="1:81" ht="63.9" customHeight="1" x14ac:dyDescent="0.4">
      <c r="A180" s="153">
        <v>165</v>
      </c>
      <c r="B180" s="308"/>
      <c r="C180" s="269" t="s">
        <v>525</v>
      </c>
      <c r="D180" s="51" t="s">
        <v>59</v>
      </c>
      <c r="E180" s="90"/>
      <c r="F180" s="225" t="s">
        <v>1112</v>
      </c>
      <c r="G180" s="89"/>
      <c r="H180" s="172"/>
      <c r="I180" s="70" t="s">
        <v>526</v>
      </c>
      <c r="J180" s="70">
        <f t="shared" si="19"/>
        <v>0</v>
      </c>
      <c r="K180" s="149" t="b">
        <f>2=SUM($L180,N180)</f>
        <v>0</v>
      </c>
      <c r="L180" s="145">
        <f t="shared" ref="L180:L189" si="39">$L$1</f>
        <v>0</v>
      </c>
      <c r="M180" s="7"/>
      <c r="N180" s="7">
        <f>$N$1</f>
        <v>1</v>
      </c>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145"/>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16"/>
    </row>
    <row r="181" spans="1:81" ht="29.6" thickBot="1" x14ac:dyDescent="0.45">
      <c r="A181" s="113">
        <v>166</v>
      </c>
      <c r="B181" s="309"/>
      <c r="C181" s="265" t="s">
        <v>527</v>
      </c>
      <c r="D181" s="211" t="s">
        <v>59</v>
      </c>
      <c r="E181" s="210"/>
      <c r="F181" s="211"/>
      <c r="G181" s="212"/>
      <c r="H181" s="172"/>
      <c r="I181" s="71" t="s">
        <v>1078</v>
      </c>
      <c r="J181" s="70">
        <f t="shared" si="19"/>
        <v>0</v>
      </c>
      <c r="K181" s="149" t="b">
        <f>2=SUM($L181,OR(O181,Q181,S181,U181,V181,X181,Z181,AB181))</f>
        <v>0</v>
      </c>
      <c r="L181" s="145">
        <f t="shared" si="39"/>
        <v>0</v>
      </c>
      <c r="M181" s="7"/>
      <c r="N181" s="7"/>
      <c r="O181" s="7">
        <f>$O$1</f>
        <v>1</v>
      </c>
      <c r="P181" s="7"/>
      <c r="Q181" s="7">
        <f>$Q$1</f>
        <v>1</v>
      </c>
      <c r="R181" s="7"/>
      <c r="S181" s="7">
        <f>$S$1</f>
        <v>1</v>
      </c>
      <c r="T181" s="7"/>
      <c r="U181" s="7">
        <f>$U$1</f>
        <v>1</v>
      </c>
      <c r="V181" s="7">
        <f>$V$1</f>
        <v>1</v>
      </c>
      <c r="W181" s="7"/>
      <c r="X181" s="7">
        <f>$X$1</f>
        <v>1</v>
      </c>
      <c r="Y181" s="7"/>
      <c r="Z181" s="7">
        <f>$Z$1</f>
        <v>1</v>
      </c>
      <c r="AA181" s="7"/>
      <c r="AB181" s="7">
        <f>$AB$1</f>
        <v>1</v>
      </c>
      <c r="AC181" s="7"/>
      <c r="AD181" s="7"/>
      <c r="AE181" s="7"/>
      <c r="AF181" s="7"/>
      <c r="AG181" s="7"/>
      <c r="AH181" s="7"/>
      <c r="AI181" s="7"/>
      <c r="AJ181" s="7"/>
      <c r="AK181" s="7"/>
      <c r="AL181" s="7"/>
      <c r="AM181" s="7"/>
      <c r="AN181" s="7"/>
      <c r="AO181" s="7"/>
      <c r="AP181" s="7"/>
      <c r="AQ181" s="7"/>
      <c r="AR181" s="145"/>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16"/>
    </row>
    <row r="182" spans="1:81" x14ac:dyDescent="0.4">
      <c r="A182" s="153">
        <v>167</v>
      </c>
      <c r="B182" s="286" t="s">
        <v>528</v>
      </c>
      <c r="C182" s="166" t="s">
        <v>529</v>
      </c>
      <c r="D182" s="110" t="s">
        <v>59</v>
      </c>
      <c r="E182" s="93"/>
      <c r="F182" s="110"/>
      <c r="G182" s="94"/>
      <c r="H182" s="172"/>
      <c r="I182" s="70" t="s">
        <v>530</v>
      </c>
      <c r="J182" s="70">
        <f t="shared" si="19"/>
        <v>0</v>
      </c>
      <c r="K182" s="149" t="b">
        <f>2=SUM($L182,OR(M182:N182))</f>
        <v>0</v>
      </c>
      <c r="L182" s="145">
        <f t="shared" si="39"/>
        <v>0</v>
      </c>
      <c r="M182" s="7">
        <f>$M$1</f>
        <v>1</v>
      </c>
      <c r="N182" s="7">
        <f>$N$1</f>
        <v>1</v>
      </c>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145"/>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16"/>
    </row>
    <row r="183" spans="1:81" x14ac:dyDescent="0.4">
      <c r="A183" s="153">
        <v>168</v>
      </c>
      <c r="B183" s="287"/>
      <c r="C183" s="269" t="s">
        <v>531</v>
      </c>
      <c r="D183" s="51" t="s">
        <v>59</v>
      </c>
      <c r="E183" s="90"/>
      <c r="F183" s="51"/>
      <c r="G183" s="89"/>
      <c r="H183" s="172"/>
      <c r="I183" s="70" t="s">
        <v>530</v>
      </c>
      <c r="J183" s="70">
        <f>IF(K183=TRUE,1,0)</f>
        <v>0</v>
      </c>
      <c r="K183" s="149" t="b">
        <f>2=SUM($L183,OR(M183:N183))</f>
        <v>0</v>
      </c>
      <c r="L183" s="145">
        <f t="shared" si="39"/>
        <v>0</v>
      </c>
      <c r="M183" s="7">
        <f>$M$1</f>
        <v>1</v>
      </c>
      <c r="N183" s="7">
        <f>$N$1</f>
        <v>1</v>
      </c>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145"/>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16"/>
    </row>
    <row r="184" spans="1:81" ht="40.65" customHeight="1" thickBot="1" x14ac:dyDescent="0.45">
      <c r="A184" s="113">
        <v>127</v>
      </c>
      <c r="B184" s="288"/>
      <c r="C184" s="115" t="s">
        <v>532</v>
      </c>
      <c r="D184" s="109" t="s">
        <v>59</v>
      </c>
      <c r="E184" s="91"/>
      <c r="F184" s="227" t="s">
        <v>533</v>
      </c>
      <c r="G184" s="92"/>
      <c r="H184" s="172"/>
      <c r="I184" s="71" t="s">
        <v>1079</v>
      </c>
      <c r="J184" s="70">
        <f t="shared" ref="J184" si="40">IF(K184=TRUE,1,0)</f>
        <v>0</v>
      </c>
      <c r="K184" s="149" t="b">
        <f>3=SUM(OR(CA184,CB184),OR(AE184,AF184),OR(OR($AV184,$AW184),2=SUM($L184,OR(P184,Q184,T184,U184))))</f>
        <v>0</v>
      </c>
      <c r="L184" s="145">
        <f>$L$1</f>
        <v>0</v>
      </c>
      <c r="M184" s="7"/>
      <c r="N184" s="7"/>
      <c r="O184" s="7"/>
      <c r="P184" s="7">
        <f>$P$1</f>
        <v>1</v>
      </c>
      <c r="Q184" s="7">
        <f t="shared" ref="Q184:Q189" si="41">$Q$1</f>
        <v>1</v>
      </c>
      <c r="R184" s="7"/>
      <c r="S184" s="7"/>
      <c r="T184" s="7">
        <f>$T$1</f>
        <v>1</v>
      </c>
      <c r="U184" s="7">
        <f>$U$1</f>
        <v>1</v>
      </c>
      <c r="V184" s="7"/>
      <c r="W184" s="7"/>
      <c r="X184" s="7"/>
      <c r="Y184" s="7"/>
      <c r="Z184" s="7"/>
      <c r="AA184" s="7"/>
      <c r="AB184" s="7"/>
      <c r="AC184" s="7"/>
      <c r="AD184" s="7"/>
      <c r="AE184" s="7">
        <f>$AE$1</f>
        <v>1</v>
      </c>
      <c r="AF184" s="7">
        <f>$AF$1</f>
        <v>1</v>
      </c>
      <c r="AG184" s="7"/>
      <c r="AH184" s="7"/>
      <c r="AI184" s="7"/>
      <c r="AJ184" s="7"/>
      <c r="AK184" s="7"/>
      <c r="AL184" s="7"/>
      <c r="AM184" s="7"/>
      <c r="AN184" s="7"/>
      <c r="AO184" s="7"/>
      <c r="AP184" s="7"/>
      <c r="AQ184" s="7"/>
      <c r="AR184" s="145"/>
      <c r="AS184" s="7"/>
      <c r="AT184" s="7"/>
      <c r="AU184" s="7"/>
      <c r="AV184" s="7">
        <f t="shared" ref="AV184" si="42">$AV$1</f>
        <v>1</v>
      </c>
      <c r="AW184" s="7">
        <f t="shared" ref="AW184" si="43">$AW$1</f>
        <v>1</v>
      </c>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f>$CA$1</f>
        <v>0</v>
      </c>
      <c r="CB184" s="7">
        <f>$CB$1</f>
        <v>0</v>
      </c>
      <c r="CC184" s="16"/>
    </row>
    <row r="185" spans="1:81" ht="29.15" x14ac:dyDescent="0.4">
      <c r="A185" s="153">
        <v>169</v>
      </c>
      <c r="B185" s="307" t="s">
        <v>534</v>
      </c>
      <c r="C185" s="265" t="s">
        <v>535</v>
      </c>
      <c r="D185" s="107" t="s">
        <v>59</v>
      </c>
      <c r="E185" s="87"/>
      <c r="F185" s="107"/>
      <c r="G185" s="88"/>
      <c r="H185" s="172"/>
      <c r="I185" s="71" t="s">
        <v>1080</v>
      </c>
      <c r="J185" s="70">
        <f t="shared" si="19"/>
        <v>0</v>
      </c>
      <c r="K185" s="149" t="b">
        <f>2=SUM($L185,OR(O185,Q185,S185,U185))</f>
        <v>0</v>
      </c>
      <c r="L185" s="145">
        <f t="shared" si="39"/>
        <v>0</v>
      </c>
      <c r="M185" s="7"/>
      <c r="N185" s="7"/>
      <c r="O185" s="7">
        <f>$O$1</f>
        <v>1</v>
      </c>
      <c r="P185" s="7"/>
      <c r="Q185" s="7">
        <f t="shared" si="41"/>
        <v>1</v>
      </c>
      <c r="R185" s="7"/>
      <c r="S185" s="7">
        <f>$S$1</f>
        <v>1</v>
      </c>
      <c r="T185" s="7"/>
      <c r="U185" s="7">
        <f>$U$1</f>
        <v>1</v>
      </c>
      <c r="V185" s="7"/>
      <c r="W185" s="7"/>
      <c r="X185" s="7"/>
      <c r="Y185" s="7"/>
      <c r="Z185" s="7"/>
      <c r="AA185" s="7"/>
      <c r="AB185" s="7"/>
      <c r="AC185" s="7"/>
      <c r="AD185" s="7"/>
      <c r="AE185" s="7"/>
      <c r="AF185" s="7"/>
      <c r="AG185" s="7"/>
      <c r="AH185" s="7"/>
      <c r="AI185" s="7"/>
      <c r="AJ185" s="7"/>
      <c r="AK185" s="7"/>
      <c r="AL185" s="7"/>
      <c r="AM185" s="7"/>
      <c r="AN185" s="7"/>
      <c r="AO185" s="7"/>
      <c r="AP185" s="7"/>
      <c r="AQ185" s="7"/>
      <c r="AR185" s="145"/>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16"/>
    </row>
    <row r="186" spans="1:81" ht="29.15" x14ac:dyDescent="0.4">
      <c r="A186" s="113">
        <v>170</v>
      </c>
      <c r="B186" s="308"/>
      <c r="C186" s="264" t="s">
        <v>536</v>
      </c>
      <c r="D186" s="51" t="s">
        <v>59</v>
      </c>
      <c r="E186" s="90"/>
      <c r="F186" s="51"/>
      <c r="G186" s="89"/>
      <c r="H186" s="172"/>
      <c r="I186" s="71" t="s">
        <v>1081</v>
      </c>
      <c r="J186" s="70">
        <f t="shared" si="19"/>
        <v>1</v>
      </c>
      <c r="K186" s="149" t="b">
        <f>OR(OR($AV186,$AW186),2=SUM($L186,OR(P186,Q186,T186,U186,W186,X186,AA186,AB186)))</f>
        <v>1</v>
      </c>
      <c r="L186" s="145">
        <f t="shared" si="39"/>
        <v>0</v>
      </c>
      <c r="M186" s="7"/>
      <c r="N186" s="7"/>
      <c r="O186" s="7"/>
      <c r="P186" s="7">
        <f>$P$1</f>
        <v>1</v>
      </c>
      <c r="Q186" s="7">
        <f t="shared" si="41"/>
        <v>1</v>
      </c>
      <c r="R186" s="7"/>
      <c r="S186" s="7"/>
      <c r="T186" s="7">
        <f>$T$1</f>
        <v>1</v>
      </c>
      <c r="U186" s="7">
        <f>$U$1</f>
        <v>1</v>
      </c>
      <c r="V186" s="7"/>
      <c r="W186" s="7">
        <f>$W$1</f>
        <v>1</v>
      </c>
      <c r="X186" s="7">
        <f>$X$1</f>
        <v>1</v>
      </c>
      <c r="Y186" s="7"/>
      <c r="Z186" s="7"/>
      <c r="AA186" s="7">
        <f>$AA$1</f>
        <v>1</v>
      </c>
      <c r="AB186" s="7">
        <f>$AB$1</f>
        <v>1</v>
      </c>
      <c r="AC186" s="7"/>
      <c r="AD186" s="7"/>
      <c r="AE186" s="7"/>
      <c r="AF186" s="7"/>
      <c r="AG186" s="7"/>
      <c r="AH186" s="7"/>
      <c r="AI186" s="7"/>
      <c r="AJ186" s="7"/>
      <c r="AK186" s="7"/>
      <c r="AL186" s="7"/>
      <c r="AM186" s="7"/>
      <c r="AN186" s="7"/>
      <c r="AO186" s="7"/>
      <c r="AP186" s="7"/>
      <c r="AQ186" s="7"/>
      <c r="AR186" s="145"/>
      <c r="AS186" s="7"/>
      <c r="AT186" s="7"/>
      <c r="AU186" s="7"/>
      <c r="AV186" s="7">
        <f>$AV$1</f>
        <v>1</v>
      </c>
      <c r="AW186" s="7">
        <f>$AW$1</f>
        <v>1</v>
      </c>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16"/>
    </row>
    <row r="187" spans="1:81" ht="29.15" x14ac:dyDescent="0.4">
      <c r="A187" s="153">
        <v>171</v>
      </c>
      <c r="B187" s="308"/>
      <c r="C187" s="264" t="s">
        <v>537</v>
      </c>
      <c r="D187" s="51" t="s">
        <v>1246</v>
      </c>
      <c r="E187" s="90"/>
      <c r="F187" s="51"/>
      <c r="G187" s="89"/>
      <c r="H187" s="172"/>
      <c r="I187" s="71" t="s">
        <v>1082</v>
      </c>
      <c r="J187" s="70">
        <f t="shared" si="19"/>
        <v>0</v>
      </c>
      <c r="K187" s="149" t="b">
        <f>2=SUM($L187,OR(O187,Q187,S187,U187))</f>
        <v>0</v>
      </c>
      <c r="L187" s="145">
        <f t="shared" si="39"/>
        <v>0</v>
      </c>
      <c r="M187" s="7"/>
      <c r="N187" s="7"/>
      <c r="O187" s="7">
        <f>$O$1</f>
        <v>1</v>
      </c>
      <c r="P187" s="7"/>
      <c r="Q187" s="7">
        <f t="shared" si="41"/>
        <v>1</v>
      </c>
      <c r="R187" s="7"/>
      <c r="S187" s="7">
        <f t="shared" ref="S187:S189" si="44">$S$1</f>
        <v>1</v>
      </c>
      <c r="T187" s="7"/>
      <c r="U187" s="7">
        <f t="shared" ref="U187:U189" si="45">$U$1</f>
        <v>1</v>
      </c>
      <c r="V187" s="7"/>
      <c r="W187" s="7"/>
      <c r="X187" s="7"/>
      <c r="Y187" s="7"/>
      <c r="Z187" s="7"/>
      <c r="AA187" s="7"/>
      <c r="AB187" s="7"/>
      <c r="AC187" s="7"/>
      <c r="AD187" s="7"/>
      <c r="AE187" s="7"/>
      <c r="AF187" s="7"/>
      <c r="AG187" s="7"/>
      <c r="AH187" s="7"/>
      <c r="AI187" s="7"/>
      <c r="AJ187" s="7"/>
      <c r="AK187" s="7"/>
      <c r="AL187" s="7"/>
      <c r="AM187" s="7"/>
      <c r="AN187" s="7"/>
      <c r="AO187" s="7"/>
      <c r="AP187" s="7"/>
      <c r="AQ187" s="7"/>
      <c r="AR187" s="145"/>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16"/>
    </row>
    <row r="188" spans="1:81" ht="29.15" x14ac:dyDescent="0.4">
      <c r="A188" s="113">
        <v>172</v>
      </c>
      <c r="B188" s="308"/>
      <c r="C188" s="264" t="s">
        <v>538</v>
      </c>
      <c r="D188" s="51" t="s">
        <v>1248</v>
      </c>
      <c r="E188" s="90"/>
      <c r="F188" s="51"/>
      <c r="G188" s="89"/>
      <c r="H188" s="172"/>
      <c r="I188" s="71" t="s">
        <v>1082</v>
      </c>
      <c r="J188" s="70">
        <f t="shared" si="19"/>
        <v>0</v>
      </c>
      <c r="K188" s="149" t="b">
        <f t="shared" ref="K188:K189" si="46">2=SUM($L188,OR(O188,Q188,S188,U188))</f>
        <v>0</v>
      </c>
      <c r="L188" s="145">
        <f t="shared" si="39"/>
        <v>0</v>
      </c>
      <c r="M188" s="7"/>
      <c r="N188" s="7"/>
      <c r="O188" s="7">
        <f>$O$1</f>
        <v>1</v>
      </c>
      <c r="P188" s="7"/>
      <c r="Q188" s="7">
        <f t="shared" si="41"/>
        <v>1</v>
      </c>
      <c r="R188" s="7"/>
      <c r="S188" s="7">
        <f t="shared" si="44"/>
        <v>1</v>
      </c>
      <c r="T188" s="7"/>
      <c r="U188" s="7">
        <f t="shared" si="45"/>
        <v>1</v>
      </c>
      <c r="V188" s="7"/>
      <c r="W188" s="7"/>
      <c r="X188" s="7"/>
      <c r="Y188" s="7"/>
      <c r="Z188" s="7"/>
      <c r="AA188" s="7"/>
      <c r="AB188" s="7"/>
      <c r="AC188" s="7"/>
      <c r="AD188" s="7"/>
      <c r="AE188" s="7"/>
      <c r="AF188" s="7"/>
      <c r="AG188" s="7"/>
      <c r="AH188" s="7"/>
      <c r="AI188" s="7"/>
      <c r="AJ188" s="7"/>
      <c r="AK188" s="7"/>
      <c r="AL188" s="7"/>
      <c r="AM188" s="7"/>
      <c r="AN188" s="7"/>
      <c r="AO188" s="7"/>
      <c r="AP188" s="7"/>
      <c r="AQ188" s="7"/>
      <c r="AR188" s="145"/>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16"/>
    </row>
    <row r="189" spans="1:81" ht="29.6" thickBot="1" x14ac:dyDescent="0.45">
      <c r="A189" s="153">
        <v>173</v>
      </c>
      <c r="B189" s="308"/>
      <c r="C189" s="264" t="s">
        <v>539</v>
      </c>
      <c r="D189" s="112" t="s">
        <v>1247</v>
      </c>
      <c r="E189" s="99"/>
      <c r="F189" s="112"/>
      <c r="G189" s="96"/>
      <c r="H189" s="172"/>
      <c r="I189" s="71" t="s">
        <v>1082</v>
      </c>
      <c r="J189" s="70">
        <f t="shared" si="19"/>
        <v>0</v>
      </c>
      <c r="K189" s="149" t="b">
        <f t="shared" si="46"/>
        <v>0</v>
      </c>
      <c r="L189" s="145">
        <f t="shared" si="39"/>
        <v>0</v>
      </c>
      <c r="M189" s="7"/>
      <c r="N189" s="7"/>
      <c r="O189" s="7">
        <f>$O$1</f>
        <v>1</v>
      </c>
      <c r="P189" s="7"/>
      <c r="Q189" s="7">
        <f t="shared" si="41"/>
        <v>1</v>
      </c>
      <c r="R189" s="7"/>
      <c r="S189" s="7">
        <f t="shared" si="44"/>
        <v>1</v>
      </c>
      <c r="T189" s="7"/>
      <c r="U189" s="7">
        <f t="shared" si="45"/>
        <v>1</v>
      </c>
      <c r="V189" s="7"/>
      <c r="W189" s="7"/>
      <c r="X189" s="7"/>
      <c r="Y189" s="7"/>
      <c r="Z189" s="7"/>
      <c r="AA189" s="7"/>
      <c r="AB189" s="7"/>
      <c r="AC189" s="7"/>
      <c r="AD189" s="7"/>
      <c r="AE189" s="7"/>
      <c r="AF189" s="7"/>
      <c r="AG189" s="7"/>
      <c r="AH189" s="7"/>
      <c r="AI189" s="7"/>
      <c r="AJ189" s="7"/>
      <c r="AK189" s="7"/>
      <c r="AL189" s="7"/>
      <c r="AM189" s="7"/>
      <c r="AN189" s="7"/>
      <c r="AO189" s="7"/>
      <c r="AP189" s="7"/>
      <c r="AQ189" s="7"/>
      <c r="AR189" s="145"/>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16"/>
    </row>
    <row r="190" spans="1:81" x14ac:dyDescent="0.4">
      <c r="A190" s="113">
        <v>174</v>
      </c>
      <c r="B190" s="307" t="s">
        <v>540</v>
      </c>
      <c r="C190" s="327" t="s">
        <v>541</v>
      </c>
      <c r="D190" s="121" t="s">
        <v>136</v>
      </c>
      <c r="E190" s="152"/>
      <c r="F190" s="110" t="s">
        <v>155</v>
      </c>
      <c r="G190" s="94"/>
      <c r="H190" s="172"/>
      <c r="I190" s="148"/>
      <c r="J190" s="148">
        <f t="shared" si="19"/>
        <v>0</v>
      </c>
      <c r="K190" s="148" t="b">
        <f>0&lt;SUM(J191,J192)</f>
        <v>0</v>
      </c>
      <c r="L190" s="145"/>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145"/>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16"/>
    </row>
    <row r="191" spans="1:81" x14ac:dyDescent="0.4">
      <c r="A191" s="153">
        <v>175</v>
      </c>
      <c r="B191" s="308"/>
      <c r="C191" s="311"/>
      <c r="D191" s="111" t="s">
        <v>542</v>
      </c>
      <c r="E191" s="90"/>
      <c r="F191" s="51"/>
      <c r="G191" s="89"/>
      <c r="H191" s="172"/>
      <c r="I191" s="70" t="s">
        <v>543</v>
      </c>
      <c r="J191" s="70">
        <f t="shared" si="19"/>
        <v>0</v>
      </c>
      <c r="K191" s="149" t="b">
        <f>2=SUM($L191,N191)</f>
        <v>0</v>
      </c>
      <c r="L191" s="145">
        <f>$L$1</f>
        <v>0</v>
      </c>
      <c r="M191" s="7"/>
      <c r="N191" s="7">
        <f>$N$1</f>
        <v>1</v>
      </c>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145"/>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16"/>
    </row>
    <row r="192" spans="1:81" x14ac:dyDescent="0.4">
      <c r="A192" s="113">
        <v>176</v>
      </c>
      <c r="B192" s="308"/>
      <c r="C192" s="312"/>
      <c r="D192" s="51" t="s">
        <v>544</v>
      </c>
      <c r="E192" s="90"/>
      <c r="F192" s="51"/>
      <c r="G192" s="89"/>
      <c r="H192" s="172"/>
      <c r="I192" s="70" t="s">
        <v>543</v>
      </c>
      <c r="J192" s="70">
        <f t="shared" si="19"/>
        <v>0</v>
      </c>
      <c r="K192" s="149" t="b">
        <f>2=SUM($L192,N192)</f>
        <v>0</v>
      </c>
      <c r="L192" s="145">
        <f>$L$1</f>
        <v>0</v>
      </c>
      <c r="M192" s="7"/>
      <c r="N192" s="7">
        <f>$N$1</f>
        <v>1</v>
      </c>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145"/>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16"/>
    </row>
    <row r="193" spans="1:81" x14ac:dyDescent="0.4">
      <c r="A193" s="153">
        <v>177</v>
      </c>
      <c r="B193" s="308"/>
      <c r="C193" s="310" t="s">
        <v>545</v>
      </c>
      <c r="D193" s="122" t="s">
        <v>136</v>
      </c>
      <c r="E193" s="125"/>
      <c r="F193" s="107" t="s">
        <v>155</v>
      </c>
      <c r="G193" s="89"/>
      <c r="H193" s="172"/>
      <c r="I193" s="148"/>
      <c r="J193" s="148">
        <f t="shared" si="19"/>
        <v>0</v>
      </c>
      <c r="K193" s="148" t="b">
        <f>0&lt;SUM(J194,J195)</f>
        <v>0</v>
      </c>
      <c r="L193" s="145"/>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145"/>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16"/>
    </row>
    <row r="194" spans="1:81" x14ac:dyDescent="0.4">
      <c r="A194" s="113">
        <v>178</v>
      </c>
      <c r="B194" s="308"/>
      <c r="C194" s="311"/>
      <c r="D194" s="111" t="s">
        <v>546</v>
      </c>
      <c r="E194" s="90"/>
      <c r="F194" s="51"/>
      <c r="G194" s="89"/>
      <c r="H194" s="172"/>
      <c r="I194" s="71" t="s">
        <v>547</v>
      </c>
      <c r="J194" s="70">
        <f t="shared" si="19"/>
        <v>0</v>
      </c>
      <c r="K194" s="149" t="b">
        <f>1=SUM(BZ194)</f>
        <v>0</v>
      </c>
      <c r="L194" s="145"/>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145"/>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6">
        <f>$BZ$1</f>
        <v>0</v>
      </c>
      <c r="CA194" s="6"/>
      <c r="CB194" s="6"/>
      <c r="CC194" s="14"/>
    </row>
    <row r="195" spans="1:81" ht="15" thickBot="1" x14ac:dyDescent="0.45">
      <c r="A195" s="154">
        <v>179</v>
      </c>
      <c r="B195" s="309"/>
      <c r="C195" s="313"/>
      <c r="D195" s="114" t="s">
        <v>548</v>
      </c>
      <c r="E195" s="91"/>
      <c r="F195" s="109"/>
      <c r="G195" s="92"/>
      <c r="H195" s="172"/>
      <c r="I195" s="71" t="s">
        <v>547</v>
      </c>
      <c r="J195" s="70">
        <f t="shared" si="19"/>
        <v>0</v>
      </c>
      <c r="K195" s="149" t="b">
        <f>1=SUM(BZ195)</f>
        <v>0</v>
      </c>
      <c r="L195" s="145"/>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145"/>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6">
        <f>$BZ$1</f>
        <v>0</v>
      </c>
      <c r="CA195" s="6"/>
      <c r="CB195" s="6"/>
      <c r="CC195" s="14"/>
    </row>
  </sheetData>
  <sheetProtection algorithmName="SHA-512" hashValue="ojlKQCe8LzVQAVoiyPKzPhdh5UI+g5aXvVdTh6Gu2F2dvO9lt5oz3EoaLlnnfGLprHKL/PSx1BSOoUd7+trORQ==" saltValue="dvqgG2ZTMb8jOa8UWoqYFg==" spinCount="100000" sheet="1" formatCells="0" formatRows="0" selectLockedCells="1"/>
  <protectedRanges>
    <protectedRange sqref="C4:C196" name="Question"/>
    <protectedRange sqref="G4:H196" name="Comments"/>
    <protectedRange sqref="E4 E61:E62 E176 A138 E6:E7 E9:E11 E13:E14 E16:E18 E57:E59 E194:E195 E191:E192 E164:E165 E102:E105 E89:E94 E77:E78 E64:E70 E34:E38 E53:E54 E48:E51 E40:E41 E29:E32 E43:E46 E72:E75 E167:E174 E126:E130 E81:E87 E107:E112 E114:E124 E178:E189 E20:E23 E25:E27 E132:E158 E96:E100 E160:E162" name="Answers"/>
    <protectedRange sqref="E79 E55 E42" name="Answers_5"/>
  </protectedRanges>
  <mergeCells count="62">
    <mergeCell ref="A1:G1"/>
    <mergeCell ref="I1:K1"/>
    <mergeCell ref="J2:K2"/>
    <mergeCell ref="A3:G3"/>
    <mergeCell ref="B4:B30"/>
    <mergeCell ref="C5:C7"/>
    <mergeCell ref="C8:C11"/>
    <mergeCell ref="C12:C14"/>
    <mergeCell ref="C15:C17"/>
    <mergeCell ref="C19:C22"/>
    <mergeCell ref="F20:F21"/>
    <mergeCell ref="C24:C27"/>
    <mergeCell ref="F25:F26"/>
    <mergeCell ref="C28:C30"/>
    <mergeCell ref="B31:B45"/>
    <mergeCell ref="C33:C35"/>
    <mergeCell ref="C39:C41"/>
    <mergeCell ref="B46:B58"/>
    <mergeCell ref="C47:C49"/>
    <mergeCell ref="C52:C54"/>
    <mergeCell ref="C56:C58"/>
    <mergeCell ref="B59:B68"/>
    <mergeCell ref="C60:C62"/>
    <mergeCell ref="C63:C65"/>
    <mergeCell ref="B110:B118"/>
    <mergeCell ref="C113:C116"/>
    <mergeCell ref="B70:B82"/>
    <mergeCell ref="C71:C73"/>
    <mergeCell ref="C76:C78"/>
    <mergeCell ref="C80:C82"/>
    <mergeCell ref="B83:B85"/>
    <mergeCell ref="B86:B94"/>
    <mergeCell ref="C88:C93"/>
    <mergeCell ref="A95:G95"/>
    <mergeCell ref="B96:B99"/>
    <mergeCell ref="B100:B109"/>
    <mergeCell ref="C101:C103"/>
    <mergeCell ref="C106:C108"/>
    <mergeCell ref="B119:B120"/>
    <mergeCell ref="B122:B124"/>
    <mergeCell ref="A125:G125"/>
    <mergeCell ref="B127:B129"/>
    <mergeCell ref="B130:B135"/>
    <mergeCell ref="C131:C135"/>
    <mergeCell ref="B178:B181"/>
    <mergeCell ref="B136:B137"/>
    <mergeCell ref="A138:G138"/>
    <mergeCell ref="B139:B142"/>
    <mergeCell ref="B143:B157"/>
    <mergeCell ref="B158:B165"/>
    <mergeCell ref="C159:C162"/>
    <mergeCell ref="C163:C165"/>
    <mergeCell ref="A166:G166"/>
    <mergeCell ref="B168:B171"/>
    <mergeCell ref="B172:B173"/>
    <mergeCell ref="A175:G175"/>
    <mergeCell ref="A177:G177"/>
    <mergeCell ref="B182:B184"/>
    <mergeCell ref="B185:B189"/>
    <mergeCell ref="B190:B195"/>
    <mergeCell ref="C190:C192"/>
    <mergeCell ref="C193:C195"/>
  </mergeCells>
  <conditionalFormatting sqref="C4:F4 C100:F100 C6:F7 C5:D5 F5 C9:F11 F8 C13:F14 C12:D12 F12 C16:F18 C15:D15 F15 C19:D19 F19 C24:D24 C57:F59 C55 C79 C194:F195 C193:D193 F193 C191:F192 C190:D190 F190 C164:F165 C163:D163 F163 C131:D131 F131 C106:D106 F106 C102:F105 C101:D101 F101 C89:F94 C88:D88 F88 C80:D80 C77:F78 C76:D76 F76 C71:D71 F71 C64:F70 C63:D63 F63 C60:D60 F60 C56:D56 C53:F54 C52:D52 F52 C48:F51 C47:D47 F47 C40:F41 C39:D39 F39 F33 C29:F32 C28:D28 C43:F46 C42 F42 C34:F38 C61:F62 C167:F174 C176:F176 C72:F75 C126:F130 C8:D8 C33:D33 F55:F56 F79:F80 C81:F87 C107:F110 C117:F124 C178:F183 C132:F137 F24 C22:F23 C20:E21 C27:F27 F28 C25:E26 C96:D99 F96:F99 D160:F162 C159:D159 C158:E158 C139:F157 F158:F159 C185:F189">
    <cfRule type="expression" dxfId="153" priority="63">
      <formula>$J4=0</formula>
    </cfRule>
  </conditionalFormatting>
  <conditionalFormatting sqref="D79:E79">
    <cfRule type="expression" dxfId="152" priority="62">
      <formula>$J79=0</formula>
    </cfRule>
  </conditionalFormatting>
  <conditionalFormatting sqref="E193">
    <cfRule type="expression" dxfId="151" priority="61">
      <formula>$J193=0</formula>
    </cfRule>
  </conditionalFormatting>
  <conditionalFormatting sqref="E193">
    <cfRule type="expression" dxfId="150" priority="60">
      <formula>$J193=0</formula>
    </cfRule>
  </conditionalFormatting>
  <conditionalFormatting sqref="E190">
    <cfRule type="expression" dxfId="149" priority="59">
      <formula>$J190=0</formula>
    </cfRule>
  </conditionalFormatting>
  <conditionalFormatting sqref="E190">
    <cfRule type="expression" dxfId="148" priority="58">
      <formula>$J190=0</formula>
    </cfRule>
  </conditionalFormatting>
  <conditionalFormatting sqref="E163">
    <cfRule type="expression" dxfId="147" priority="57">
      <formula>$J163=0</formula>
    </cfRule>
  </conditionalFormatting>
  <conditionalFormatting sqref="E163">
    <cfRule type="expression" dxfId="146" priority="56">
      <formula>$J163=0</formula>
    </cfRule>
  </conditionalFormatting>
  <conditionalFormatting sqref="E131">
    <cfRule type="expression" dxfId="145" priority="55">
      <formula>$J131=0</formula>
    </cfRule>
  </conditionalFormatting>
  <conditionalFormatting sqref="E131">
    <cfRule type="expression" dxfId="144" priority="54">
      <formula>$J131=0</formula>
    </cfRule>
  </conditionalFormatting>
  <conditionalFormatting sqref="E106">
    <cfRule type="expression" dxfId="143" priority="53">
      <formula>$J106=0</formula>
    </cfRule>
  </conditionalFormatting>
  <conditionalFormatting sqref="E106">
    <cfRule type="expression" dxfId="142" priority="52">
      <formula>$J106=0</formula>
    </cfRule>
  </conditionalFormatting>
  <conditionalFormatting sqref="E101">
    <cfRule type="expression" dxfId="141" priority="51">
      <formula>$J101=0</formula>
    </cfRule>
  </conditionalFormatting>
  <conditionalFormatting sqref="E101">
    <cfRule type="expression" dxfId="140" priority="50">
      <formula>$J101=0</formula>
    </cfRule>
  </conditionalFormatting>
  <conditionalFormatting sqref="E88">
    <cfRule type="expression" dxfId="139" priority="49">
      <formula>$J88=0</formula>
    </cfRule>
  </conditionalFormatting>
  <conditionalFormatting sqref="E88">
    <cfRule type="expression" dxfId="138" priority="48">
      <formula>$J88=0</formula>
    </cfRule>
  </conditionalFormatting>
  <conditionalFormatting sqref="E80">
    <cfRule type="expression" dxfId="137" priority="47">
      <formula>$J80=0</formula>
    </cfRule>
  </conditionalFormatting>
  <conditionalFormatting sqref="E80">
    <cfRule type="expression" dxfId="136" priority="46">
      <formula>$J80=0</formula>
    </cfRule>
  </conditionalFormatting>
  <conditionalFormatting sqref="E76">
    <cfRule type="expression" dxfId="135" priority="45">
      <formula>$J76=0</formula>
    </cfRule>
  </conditionalFormatting>
  <conditionalFormatting sqref="E76">
    <cfRule type="expression" dxfId="134" priority="44">
      <formula>$J76=0</formula>
    </cfRule>
  </conditionalFormatting>
  <conditionalFormatting sqref="E71">
    <cfRule type="expression" dxfId="133" priority="43">
      <formula>$J71=0</formula>
    </cfRule>
  </conditionalFormatting>
  <conditionalFormatting sqref="E71">
    <cfRule type="expression" dxfId="132" priority="42">
      <formula>$J71=0</formula>
    </cfRule>
  </conditionalFormatting>
  <conditionalFormatting sqref="E63">
    <cfRule type="expression" dxfId="131" priority="41">
      <formula>$J63=0</formula>
    </cfRule>
  </conditionalFormatting>
  <conditionalFormatting sqref="E63">
    <cfRule type="expression" dxfId="130" priority="40">
      <formula>$J63=0</formula>
    </cfRule>
  </conditionalFormatting>
  <conditionalFormatting sqref="E60">
    <cfRule type="expression" dxfId="129" priority="39">
      <formula>$J60=0</formula>
    </cfRule>
  </conditionalFormatting>
  <conditionalFormatting sqref="E60">
    <cfRule type="expression" dxfId="128" priority="38">
      <formula>$J60=0</formula>
    </cfRule>
  </conditionalFormatting>
  <conditionalFormatting sqref="E56">
    <cfRule type="expression" dxfId="127" priority="37">
      <formula>$J56=0</formula>
    </cfRule>
  </conditionalFormatting>
  <conditionalFormatting sqref="E56">
    <cfRule type="expression" dxfId="126" priority="36">
      <formula>$J56=0</formula>
    </cfRule>
  </conditionalFormatting>
  <conditionalFormatting sqref="E52">
    <cfRule type="expression" dxfId="125" priority="35">
      <formula>$J52=0</formula>
    </cfRule>
  </conditionalFormatting>
  <conditionalFormatting sqref="E52">
    <cfRule type="expression" dxfId="124" priority="34">
      <formula>$J52=0</formula>
    </cfRule>
  </conditionalFormatting>
  <conditionalFormatting sqref="E47">
    <cfRule type="expression" dxfId="123" priority="33">
      <formula>$J47=0</formula>
    </cfRule>
  </conditionalFormatting>
  <conditionalFormatting sqref="E47">
    <cfRule type="expression" dxfId="122" priority="32">
      <formula>$J47=0</formula>
    </cfRule>
  </conditionalFormatting>
  <conditionalFormatting sqref="E39">
    <cfRule type="expression" dxfId="121" priority="31">
      <formula>$J39=0</formula>
    </cfRule>
  </conditionalFormatting>
  <conditionalFormatting sqref="E39">
    <cfRule type="expression" dxfId="120" priority="30">
      <formula>$J39=0</formula>
    </cfRule>
  </conditionalFormatting>
  <conditionalFormatting sqref="E33">
    <cfRule type="expression" dxfId="119" priority="29">
      <formula>$J33=0</formula>
    </cfRule>
  </conditionalFormatting>
  <conditionalFormatting sqref="E33">
    <cfRule type="expression" dxfId="118" priority="28">
      <formula>$J33=0</formula>
    </cfRule>
  </conditionalFormatting>
  <conditionalFormatting sqref="E28">
    <cfRule type="expression" dxfId="117" priority="27">
      <formula>$J28=0</formula>
    </cfRule>
  </conditionalFormatting>
  <conditionalFormatting sqref="E28">
    <cfRule type="expression" dxfId="116" priority="26">
      <formula>$J28=0</formula>
    </cfRule>
  </conditionalFormatting>
  <conditionalFormatting sqref="E24">
    <cfRule type="expression" dxfId="115" priority="25">
      <formula>$J24=0</formula>
    </cfRule>
  </conditionalFormatting>
  <conditionalFormatting sqref="E24">
    <cfRule type="expression" dxfId="114" priority="24">
      <formula>$J24=0</formula>
    </cfRule>
  </conditionalFormatting>
  <conditionalFormatting sqref="E19">
    <cfRule type="expression" dxfId="113" priority="23">
      <formula>$J19=0</formula>
    </cfRule>
  </conditionalFormatting>
  <conditionalFormatting sqref="E19">
    <cfRule type="expression" dxfId="112" priority="22">
      <formula>$J19=0</formula>
    </cfRule>
  </conditionalFormatting>
  <conditionalFormatting sqref="E15">
    <cfRule type="expression" dxfId="111" priority="21">
      <formula>$J15=0</formula>
    </cfRule>
  </conditionalFormatting>
  <conditionalFormatting sqref="E15">
    <cfRule type="expression" dxfId="110" priority="20">
      <formula>$J15=0</formula>
    </cfRule>
  </conditionalFormatting>
  <conditionalFormatting sqref="E12">
    <cfRule type="expression" dxfId="109" priority="19">
      <formula>$J12=0</formula>
    </cfRule>
  </conditionalFormatting>
  <conditionalFormatting sqref="E12">
    <cfRule type="expression" dxfId="108" priority="18">
      <formula>$J12=0</formula>
    </cfRule>
  </conditionalFormatting>
  <conditionalFormatting sqref="E8">
    <cfRule type="expression" dxfId="107" priority="17">
      <formula>$J8=0</formula>
    </cfRule>
  </conditionalFormatting>
  <conditionalFormatting sqref="E8">
    <cfRule type="expression" dxfId="106" priority="16">
      <formula>$J8=0</formula>
    </cfRule>
  </conditionalFormatting>
  <conditionalFormatting sqref="E5">
    <cfRule type="expression" dxfId="105" priority="15">
      <formula>$J5=0</formula>
    </cfRule>
  </conditionalFormatting>
  <conditionalFormatting sqref="E5">
    <cfRule type="expression" dxfId="104" priority="14">
      <formula>$J5=0</formula>
    </cfRule>
  </conditionalFormatting>
  <conditionalFormatting sqref="D55:E55">
    <cfRule type="expression" dxfId="103" priority="13">
      <formula>$J55=0</formula>
    </cfRule>
  </conditionalFormatting>
  <conditionalFormatting sqref="D42:E42">
    <cfRule type="expression" dxfId="102" priority="12">
      <formula>$J42=0</formula>
    </cfRule>
  </conditionalFormatting>
  <conditionalFormatting sqref="C113:D113 F113 C114:F116">
    <cfRule type="expression" dxfId="101" priority="11">
      <formula>$J113=0</formula>
    </cfRule>
  </conditionalFormatting>
  <conditionalFormatting sqref="E113">
    <cfRule type="expression" dxfId="100" priority="10">
      <formula>$J113=0</formula>
    </cfRule>
  </conditionalFormatting>
  <conditionalFormatting sqref="E113">
    <cfRule type="expression" dxfId="99" priority="9">
      <formula>$J113=0</formula>
    </cfRule>
  </conditionalFormatting>
  <conditionalFormatting sqref="C111:F111">
    <cfRule type="expression" dxfId="98" priority="8">
      <formula>$J111=0</formula>
    </cfRule>
  </conditionalFormatting>
  <conditionalFormatting sqref="C112:F112">
    <cfRule type="expression" dxfId="97" priority="7">
      <formula>$J112=0</formula>
    </cfRule>
  </conditionalFormatting>
  <conditionalFormatting sqref="C184:F184">
    <cfRule type="expression" dxfId="96" priority="6">
      <formula>$J184=0</formula>
    </cfRule>
  </conditionalFormatting>
  <conditionalFormatting sqref="F20">
    <cfRule type="expression" dxfId="95" priority="64">
      <formula>$J21=0</formula>
    </cfRule>
  </conditionalFormatting>
  <conditionalFormatting sqref="F25">
    <cfRule type="expression" dxfId="94" priority="5">
      <formula>$J26=0</formula>
    </cfRule>
  </conditionalFormatting>
  <conditionalFormatting sqref="E97:E99">
    <cfRule type="expression" dxfId="93" priority="4">
      <formula>$J97=0</formula>
    </cfRule>
  </conditionalFormatting>
  <conditionalFormatting sqref="E96">
    <cfRule type="expression" dxfId="92" priority="3">
      <formula>$J96=0</formula>
    </cfRule>
  </conditionalFormatting>
  <conditionalFormatting sqref="E159">
    <cfRule type="expression" dxfId="91" priority="2">
      <formula>$J159=0</formula>
    </cfRule>
  </conditionalFormatting>
  <conditionalFormatting sqref="E159">
    <cfRule type="expression" dxfId="90" priority="1">
      <formula>$J159=0</formula>
    </cfRule>
  </conditionalFormatting>
  <dataValidations count="5">
    <dataValidation type="decimal" allowBlank="1" showInputMessage="1" showErrorMessage="1" error="Numerical value [0  327.670] m" sqref="E79 E55 E42" xr:uid="{0DCB8DCB-C887-4545-BD18-F9B72E8DC914}">
      <formula1>0</formula1>
      <formula2>327670</formula2>
    </dataValidation>
    <dataValidation type="custom" allowBlank="1" showInputMessage="1" showErrorMessage="1" error="Numerical value: integers from 0 to 600 km/h (resolution 5 km/h)" sqref="E50 E36 E59 E74 E85" xr:uid="{37B9DE40-651C-46D0-A780-94EF37D34E3B}">
      <formula1>AND(E36&gt;-1,E36&lt;601,MOD(E36,5)=0)</formula1>
    </dataValidation>
    <dataValidation type="custom" allowBlank="1" showInputMessage="1" showErrorMessage="1" error="No text allowed in this cell" sqref="E8 E12 E15 E19 E24 E28 E193 E190 E163 E131 E113 E106 E101 E88 E80 E76 E71 E63 E60 E56 E52 E47 E39 E33 E5 E159" xr:uid="{C4738F47-5AE6-4281-B5A2-09D25F27DF41}">
      <formula1>""""""</formula1>
    </dataValidation>
    <dataValidation type="list" allowBlank="1" showInputMessage="1" showErrorMessage="1" sqref="E4" xr:uid="{CBE4617D-FCD1-4EDC-B3EA-02C9BAD4075A}">
      <formula1>$CE$3:$CE$8</formula1>
    </dataValidation>
    <dataValidation type="list" allowBlank="1" showInputMessage="1" showErrorMessage="1" sqref="E107:E112 BI2 E81:E84 E43:E46 E178:E189 E164:E165 E6:E7 E102:E105 E37:E38 E191:E192 E34:E35 E64:E70 E96:E100 E194:E195 E77:E78 E48:E49 E53:E54 E57:E58 E40:E41 E132:E137 E13:E14 E51 E20:E23 E16:E18 E89:E94 E25:E27 E29:E32 E61:E62 E167:E176 E9:E11 E72:E73 E75 E126:E130 E86:E87 E114:E124 E139:E158 E160:E162" xr:uid="{640BF08D-E733-4447-B62C-18E0EBD46EF2}">
      <formula1>$CD$3:$CD$4</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2AAA-44DD-4FBF-BF3A-D9C3C77FDA22}">
  <sheetPr>
    <tabColor rgb="FFFFFF66"/>
    <pageSetUpPr fitToPage="1"/>
  </sheetPr>
  <dimension ref="A1:EN167"/>
  <sheetViews>
    <sheetView showGridLines="0" topLeftCell="A2" zoomScaleNormal="100" workbookViewId="0">
      <pane xSplit="2" ySplit="2" topLeftCell="C4" activePane="bottomRight" state="frozen"/>
      <selection activeCell="H10" sqref="H10:H12"/>
      <selection pane="topRight" activeCell="H10" sqref="H10:H12"/>
      <selection pane="bottomLeft" activeCell="H10" sqref="H10:H12"/>
      <selection pane="bottomRight" activeCell="F4" sqref="F4"/>
    </sheetView>
  </sheetViews>
  <sheetFormatPr defaultColWidth="9.07421875" defaultRowHeight="14.6" x14ac:dyDescent="0.4"/>
  <cols>
    <col min="1" max="1" width="5.53515625" customWidth="1"/>
    <col min="2" max="2" width="6.3046875" customWidth="1"/>
    <col min="3" max="3" width="17.07421875" bestFit="1" customWidth="1"/>
    <col min="4" max="4" width="16.69140625" bestFit="1" customWidth="1"/>
    <col min="5" max="5" width="124.4609375" customWidth="1"/>
    <col min="6" max="6" width="81.69140625" customWidth="1"/>
    <col min="7" max="7" width="86.3046875" customWidth="1"/>
    <col min="8" max="8" width="101.07421875" customWidth="1"/>
    <col min="9" max="9" width="22.3046875" style="14" customWidth="1"/>
    <col min="10" max="10" width="22.3046875" customWidth="1"/>
    <col min="11" max="11" width="123.53515625" hidden="1" customWidth="1"/>
    <col min="12" max="12" width="7.4609375" hidden="1" customWidth="1"/>
    <col min="13" max="13" width="10.53515625" hidden="1" customWidth="1"/>
    <col min="14" max="14" width="7.84375" hidden="1" customWidth="1"/>
    <col min="15" max="15" width="10.07421875" hidden="1" customWidth="1"/>
    <col min="16" max="17" width="11.4609375" hidden="1" customWidth="1"/>
    <col min="18" max="18" width="14.07421875" hidden="1" customWidth="1"/>
    <col min="19" max="19" width="11.4609375" hidden="1" customWidth="1"/>
    <col min="20" max="22" width="15.53515625" hidden="1" customWidth="1"/>
    <col min="23" max="23" width="14.07421875" hidden="1" customWidth="1"/>
    <col min="24" max="24" width="11.4609375" hidden="1" customWidth="1"/>
    <col min="25" max="25" width="13.4609375" hidden="1" customWidth="1"/>
    <col min="26" max="27" width="15.53515625" hidden="1" customWidth="1"/>
    <col min="28" max="32" width="8.53515625" hidden="1" customWidth="1"/>
    <col min="33" max="33" width="8.07421875" hidden="1" customWidth="1"/>
    <col min="34" max="38" width="8.53515625" hidden="1" customWidth="1"/>
    <col min="39" max="39" width="10.69140625" hidden="1" customWidth="1"/>
    <col min="40" max="40" width="9.84375" hidden="1" customWidth="1"/>
    <col min="41" max="41" width="8.69140625" hidden="1" customWidth="1"/>
    <col min="42" max="43" width="11.53515625" hidden="1" customWidth="1"/>
    <col min="44" max="45" width="12.84375" hidden="1" customWidth="1"/>
    <col min="46" max="48" width="7.4609375" hidden="1" customWidth="1"/>
    <col min="49" max="49" width="9.69140625" hidden="1" customWidth="1"/>
    <col min="50" max="51" width="7.4609375" hidden="1" customWidth="1"/>
    <col min="52" max="52" width="9.69140625" hidden="1" customWidth="1"/>
    <col min="53" max="53" width="7.4609375" hidden="1" customWidth="1"/>
    <col min="54" max="55" width="9.69140625" hidden="1" customWidth="1"/>
    <col min="56" max="57" width="12.07421875" hidden="1" customWidth="1"/>
    <col min="58" max="59" width="9" hidden="1" customWidth="1"/>
    <col min="60" max="61" width="10.4609375" hidden="1" customWidth="1"/>
    <col min="62" max="62" width="11.3046875" hidden="1" customWidth="1"/>
    <col min="63" max="63" width="15.4609375" hidden="1" customWidth="1"/>
    <col min="64" max="64" width="11.69140625" hidden="1" customWidth="1"/>
    <col min="65" max="65" width="14.07421875" hidden="1" customWidth="1"/>
    <col min="66" max="66" width="12.07421875" hidden="1" customWidth="1"/>
    <col min="67" max="67" width="21.4609375" hidden="1" customWidth="1"/>
    <col min="68" max="68" width="15.4609375" hidden="1" customWidth="1"/>
    <col min="69" max="69" width="18.69140625" hidden="1" customWidth="1"/>
    <col min="70" max="70" width="8.4609375" hidden="1" customWidth="1"/>
    <col min="71" max="71" width="23.07421875" hidden="1" customWidth="1"/>
    <col min="72" max="72" width="16.69140625" hidden="1" customWidth="1"/>
    <col min="73" max="73" width="17.53515625" hidden="1" customWidth="1"/>
    <col min="74" max="74" width="17.3046875" hidden="1" customWidth="1"/>
    <col min="75" max="75" width="9" hidden="1" customWidth="1"/>
    <col min="76" max="76" width="10.69140625" hidden="1" customWidth="1"/>
    <col min="77" max="77" width="16.4609375" hidden="1" customWidth="1"/>
    <col min="78" max="78" width="18.3046875" hidden="1" customWidth="1"/>
    <col min="79" max="79" width="10.3046875" hidden="1" customWidth="1"/>
    <col min="80" max="82" width="17.84375" hidden="1" customWidth="1"/>
    <col min="83" max="84" width="26.07421875" hidden="1" customWidth="1"/>
    <col min="85" max="85" width="9.84375" hidden="1" customWidth="1"/>
    <col min="86" max="86" width="9.4609375" hidden="1" customWidth="1"/>
    <col min="87" max="87" width="22.53515625" hidden="1" customWidth="1"/>
    <col min="88" max="89" width="15.3046875" hidden="1" customWidth="1"/>
    <col min="90" max="90" width="15.84375" hidden="1" customWidth="1"/>
    <col min="91" max="91" width="14.4609375" hidden="1" customWidth="1"/>
    <col min="92" max="93" width="22.4609375" hidden="1" customWidth="1"/>
    <col min="94" max="94" width="12.84375" hidden="1" customWidth="1"/>
    <col min="95" max="95" width="11.84375" hidden="1" customWidth="1"/>
    <col min="96" max="97" width="19.84375" hidden="1" customWidth="1"/>
    <col min="98" max="98" width="19.07421875" hidden="1" customWidth="1"/>
    <col min="99" max="99" width="21.07421875" hidden="1" customWidth="1"/>
    <col min="100" max="102" width="12.84375" hidden="1" customWidth="1"/>
    <col min="103" max="103" width="14.84375" hidden="1" customWidth="1"/>
    <col min="104" max="106" width="13.84375" hidden="1" customWidth="1"/>
    <col min="107" max="107" width="22.69140625" hidden="1" customWidth="1"/>
    <col min="108" max="108" width="17.07421875" hidden="1" customWidth="1"/>
    <col min="109" max="110" width="21.3046875" hidden="1" customWidth="1"/>
    <col min="111" max="111" width="21.07421875" hidden="1" customWidth="1"/>
    <col min="112" max="112" width="23.69140625" hidden="1" customWidth="1"/>
    <col min="113" max="113" width="21.84375" hidden="1" customWidth="1"/>
    <col min="114" max="115" width="20.07421875" hidden="1" customWidth="1"/>
    <col min="116" max="117" width="25.07421875" hidden="1" customWidth="1"/>
    <col min="118" max="119" width="13.84375" hidden="1" customWidth="1"/>
    <col min="120" max="121" width="14.84375" hidden="1" customWidth="1"/>
    <col min="122" max="122" width="16.3046875" hidden="1" customWidth="1"/>
    <col min="123" max="124" width="16.4609375" hidden="1" customWidth="1"/>
    <col min="125" max="125" width="16.07421875" hidden="1" customWidth="1"/>
    <col min="126" max="126" width="15.84375" hidden="1" customWidth="1"/>
    <col min="127" max="127" width="13" hidden="1" customWidth="1"/>
    <col min="128" max="129" width="27.69140625" hidden="1" customWidth="1"/>
    <col min="130" max="130" width="24.53515625" hidden="1" customWidth="1"/>
    <col min="131" max="131" width="22.3046875" hidden="1" customWidth="1"/>
    <col min="132" max="132" width="9.07421875" hidden="1" customWidth="1"/>
    <col min="133" max="133" width="8.3046875" hidden="1" customWidth="1"/>
    <col min="134" max="134" width="13" hidden="1" customWidth="1"/>
    <col min="135" max="136" width="15.07421875" hidden="1" customWidth="1"/>
    <col min="137" max="137" width="9.84375" hidden="1" customWidth="1"/>
    <col min="138" max="138" width="7.84375" hidden="1" customWidth="1"/>
    <col min="139" max="139" width="8.4609375" hidden="1" customWidth="1"/>
    <col min="140" max="142" width="31" hidden="1" customWidth="1"/>
    <col min="143" max="143" width="27.69140625" hidden="1" customWidth="1"/>
    <col min="144" max="144" width="24.3046875" hidden="1" customWidth="1"/>
  </cols>
  <sheetData>
    <row r="1" spans="1:144" ht="18.649999999999999" hidden="1" customHeight="1" x14ac:dyDescent="0.4">
      <c r="A1" s="14"/>
      <c r="B1" s="74"/>
      <c r="C1" s="75"/>
      <c r="D1" s="75"/>
      <c r="E1" s="75"/>
      <c r="K1" s="76"/>
      <c r="L1" s="14"/>
      <c r="M1" s="77"/>
      <c r="O1" s="7">
        <v>4</v>
      </c>
      <c r="P1" s="7">
        <v>5</v>
      </c>
      <c r="Q1" s="7">
        <v>6</v>
      </c>
      <c r="R1" s="7">
        <v>6</v>
      </c>
      <c r="S1" s="7">
        <v>6</v>
      </c>
      <c r="T1" s="7"/>
      <c r="U1" s="7"/>
      <c r="V1" s="7"/>
      <c r="W1" s="7">
        <v>6</v>
      </c>
      <c r="X1" s="7">
        <v>6</v>
      </c>
      <c r="Y1" s="7"/>
      <c r="Z1" s="7"/>
      <c r="AA1" s="7"/>
      <c r="AB1" s="7">
        <v>8</v>
      </c>
      <c r="AC1" s="7">
        <v>8</v>
      </c>
      <c r="AD1" s="7">
        <v>8</v>
      </c>
      <c r="AE1" s="7"/>
      <c r="AF1" s="7"/>
      <c r="AG1" s="7">
        <v>10</v>
      </c>
      <c r="AH1" s="7">
        <v>10</v>
      </c>
      <c r="AI1" s="7">
        <v>10</v>
      </c>
      <c r="AJ1" s="7">
        <v>10</v>
      </c>
      <c r="AK1" s="7"/>
      <c r="AL1" s="7"/>
      <c r="AN1" s="7">
        <v>12</v>
      </c>
      <c r="AO1" s="7">
        <v>12</v>
      </c>
      <c r="AP1" s="7">
        <v>12</v>
      </c>
      <c r="AQ1" s="7"/>
      <c r="AR1" s="7">
        <v>13</v>
      </c>
      <c r="AS1" s="7">
        <v>14</v>
      </c>
      <c r="AT1" s="78">
        <v>16</v>
      </c>
      <c r="AU1" s="78">
        <v>17</v>
      </c>
      <c r="AV1" s="78">
        <v>18</v>
      </c>
      <c r="AW1" s="78">
        <v>19</v>
      </c>
      <c r="AX1" s="78">
        <v>20</v>
      </c>
      <c r="AY1" s="78">
        <v>21</v>
      </c>
      <c r="AZ1" s="78">
        <v>22</v>
      </c>
      <c r="BA1" s="78">
        <v>23</v>
      </c>
      <c r="BB1" s="78">
        <v>24</v>
      </c>
      <c r="BC1" s="78">
        <v>25</v>
      </c>
      <c r="BD1" s="78">
        <v>28</v>
      </c>
      <c r="BE1" s="78"/>
      <c r="BF1" s="78"/>
      <c r="BG1" s="78"/>
      <c r="BH1" s="78">
        <v>33</v>
      </c>
      <c r="BI1" s="78"/>
      <c r="BJ1" s="78"/>
      <c r="BK1" s="78">
        <v>6</v>
      </c>
      <c r="BL1" s="78">
        <v>7</v>
      </c>
      <c r="BM1" s="78">
        <v>14</v>
      </c>
      <c r="BN1" s="78">
        <v>18</v>
      </c>
      <c r="BO1" s="78">
        <v>20</v>
      </c>
      <c r="BP1" s="78">
        <v>22</v>
      </c>
      <c r="BQ1" s="78">
        <v>21</v>
      </c>
      <c r="BR1" s="78">
        <v>23</v>
      </c>
      <c r="BS1" s="78">
        <v>25</v>
      </c>
      <c r="BT1" s="78">
        <v>27</v>
      </c>
      <c r="BU1" s="78">
        <v>26</v>
      </c>
      <c r="BV1" s="78">
        <v>29</v>
      </c>
      <c r="BW1" s="78">
        <v>31</v>
      </c>
      <c r="BX1" s="78">
        <v>32</v>
      </c>
      <c r="BY1" s="78"/>
      <c r="BZ1" s="78">
        <v>44</v>
      </c>
      <c r="CA1" s="78">
        <v>46</v>
      </c>
      <c r="CB1" s="78"/>
      <c r="CC1" s="78"/>
      <c r="CD1" s="78"/>
      <c r="CE1" s="78">
        <v>68</v>
      </c>
      <c r="CF1" s="78"/>
      <c r="CG1" s="78">
        <v>70</v>
      </c>
      <c r="CH1" s="78">
        <v>71</v>
      </c>
      <c r="CI1" s="78"/>
      <c r="CJ1" s="78"/>
      <c r="CK1" s="78"/>
      <c r="CL1" s="78">
        <v>94</v>
      </c>
      <c r="CM1" s="78">
        <v>95</v>
      </c>
      <c r="CN1" s="78">
        <v>96</v>
      </c>
      <c r="CO1" s="78"/>
      <c r="CP1" s="78">
        <v>101</v>
      </c>
      <c r="CQ1" s="78">
        <v>98</v>
      </c>
      <c r="CR1" s="78"/>
      <c r="CS1" s="78"/>
      <c r="CT1" s="78"/>
      <c r="CU1" s="78"/>
      <c r="CV1" s="78"/>
      <c r="CW1" s="78"/>
      <c r="CX1" s="78"/>
      <c r="CY1" s="78">
        <v>112</v>
      </c>
      <c r="CZ1" s="78">
        <v>114</v>
      </c>
      <c r="DA1" s="78"/>
      <c r="DB1" s="78"/>
      <c r="DC1" s="78">
        <v>119</v>
      </c>
      <c r="DD1" s="78">
        <v>125</v>
      </c>
      <c r="DE1" s="78">
        <v>129</v>
      </c>
      <c r="DF1" s="78">
        <v>130</v>
      </c>
      <c r="DG1" s="78">
        <v>131</v>
      </c>
      <c r="DH1" s="78">
        <v>137</v>
      </c>
      <c r="DI1" s="78">
        <v>138</v>
      </c>
      <c r="DJ1" s="78">
        <v>141</v>
      </c>
      <c r="DK1" s="78"/>
      <c r="DL1" s="78">
        <v>144</v>
      </c>
      <c r="DM1" s="78"/>
      <c r="DN1" s="78">
        <v>145</v>
      </c>
      <c r="DO1" s="78"/>
      <c r="DP1" s="78">
        <v>162</v>
      </c>
      <c r="DQ1" s="78"/>
      <c r="DR1" s="78"/>
      <c r="DS1" s="78">
        <v>165</v>
      </c>
      <c r="DT1" s="78"/>
      <c r="DU1" s="78">
        <v>166</v>
      </c>
      <c r="DV1" s="78">
        <v>169</v>
      </c>
      <c r="DW1" s="78">
        <v>170</v>
      </c>
      <c r="DX1" s="78">
        <v>171</v>
      </c>
      <c r="DY1" s="78">
        <v>195</v>
      </c>
      <c r="DZ1" s="78">
        <v>177</v>
      </c>
      <c r="EA1" s="78">
        <v>180</v>
      </c>
      <c r="EB1" s="78">
        <v>181</v>
      </c>
      <c r="EC1" s="78">
        <v>182</v>
      </c>
      <c r="ED1" s="78"/>
      <c r="EE1" s="78">
        <v>183</v>
      </c>
      <c r="EF1" s="78"/>
      <c r="EG1" s="78">
        <v>185</v>
      </c>
      <c r="EH1" s="78">
        <v>186</v>
      </c>
      <c r="EI1" s="78">
        <v>187</v>
      </c>
      <c r="EJ1" s="78">
        <v>189</v>
      </c>
      <c r="EK1" s="78">
        <v>192</v>
      </c>
      <c r="EL1" s="78"/>
      <c r="EM1" s="73"/>
    </row>
    <row r="2" spans="1:144" ht="31.75" customHeight="1" thickBot="1" x14ac:dyDescent="0.45">
      <c r="A2" s="340" t="s">
        <v>1049</v>
      </c>
      <c r="B2" s="341"/>
      <c r="C2" s="341"/>
      <c r="D2" s="341"/>
      <c r="E2" s="341"/>
      <c r="F2" s="341"/>
      <c r="G2" s="341"/>
      <c r="H2" s="341"/>
      <c r="I2" s="342"/>
      <c r="J2" s="75"/>
      <c r="K2" s="331" t="s">
        <v>229</v>
      </c>
      <c r="L2" s="332"/>
      <c r="M2" s="336"/>
      <c r="N2" s="229">
        <v>0</v>
      </c>
      <c r="O2" s="72">
        <f>(IF(OR('Basic Functions Data List'!$E$4="",'Basic Functions Data List'!$E$4="Yes"),1,0))*('Basic Functions Data List'!$J$4)</f>
        <v>1</v>
      </c>
      <c r="P2" s="72">
        <f>(IF(OR('Basic Functions Data List'!$E$5="",'Basic Functions Data List'!$E$5="Yes"),1,0))*('Basic Functions Data List'!$J$5)</f>
        <v>1</v>
      </c>
      <c r="Q2" s="72">
        <f>(IF(OR('Basic Functions Data List'!$E$7="",'Basic Functions Data List'!$E$7="Only Voice"),1,0))*('Basic Functions Data List'!$J$7)</f>
        <v>1</v>
      </c>
      <c r="R2" s="72">
        <f>(IF(OR('Basic Functions Data List'!$E$7="",'Basic Functions Data List'!$E$7="Only ETCS Data"),1,0))*('Basic Functions Data List'!$J$7)</f>
        <v>1</v>
      </c>
      <c r="S2" s="72">
        <f>(IF(OR('Basic Functions Data List'!$E$7="",'Basic Functions Data List'!$E$7="Voice and ETCS Data"),1,0))*('Basic Functions Data List'!$J$7)</f>
        <v>1</v>
      </c>
      <c r="T2" s="72">
        <f>(IF(OR('Basic Functions Data List'!$E$7="",'Basic Functions Data List'!$E$7="Voice and ERTMS/ATO Data"),1,0))*('Basic Functions Data List'!$J$7)</f>
        <v>1</v>
      </c>
      <c r="U2" s="72">
        <f>(IF(OR('Basic Functions Data List'!$E7="",'Basic Functions Data List'!$E7="ETCS Data and ERTMS/ATO Data"),1,0))*('Basic Functions Data List'!$J7)</f>
        <v>1</v>
      </c>
      <c r="V2" s="72">
        <f>(IF(OR('Basic Functions Data List'!$E$7="",'Basic Functions Data List'!$E$7="Voice, ETCS Data and ERTMS/ATO Data"),1,0))*('Basic Functions Data List'!$J$7)</f>
        <v>1</v>
      </c>
      <c r="W2" s="72">
        <f>(IF(OR('Basic Functions Data List'!$E$8="",'Basic Functions Data List'!$E$8="Only ETCS Data"),1,0))*('Basic Functions Data List'!$J$8)</f>
        <v>1</v>
      </c>
      <c r="X2" s="72">
        <f>(IF(OR('Basic Functions Data List'!$E$8="",'Basic Functions Data List'!$E$8="Voice and ETCS Data"),1,0))*('Basic Functions Data List'!$J$8)</f>
        <v>1</v>
      </c>
      <c r="Y2" s="72">
        <f>(IF(OR('Basic Functions Data List'!$E$8="",'Basic Functions Data List'!$E$8="ETCS Data and ERTMS/ATO Data"),1,0))*('Basic Functions Data List'!$J$8)</f>
        <v>1</v>
      </c>
      <c r="Z2" s="72">
        <f>(IF(OR('Basic Functions Data List'!$E$8="",'Basic Functions Data List'!$E$8="Voice, ETCS Data and ERTMS/ATO Data"),1,0))*('Basic Functions Data List'!$J$8)</f>
        <v>1</v>
      </c>
      <c r="AA2" s="72">
        <f>(IF(OR('Basic Functions Data List'!$E$9="",'Basic Functions Data List'!$E$9="Yes"),1,0))*('Basic Functions Data List'!$J$9)</f>
        <v>1</v>
      </c>
      <c r="AB2" s="72">
        <f>(IF(OR('Basic Functions Data List'!$E11="",'Basic Functions Data List'!$E11=AB$3),1,0))*('Basic Functions Data List'!$J11)</f>
        <v>1</v>
      </c>
      <c r="AC2" s="72">
        <f>(IF(OR('Basic Functions Data List'!$E11="",'Basic Functions Data List'!$E11=AC$3),1,0))*('Basic Functions Data List'!$J11)</f>
        <v>1</v>
      </c>
      <c r="AD2" s="72">
        <f>(IF(OR('Basic Functions Data List'!$E11="",'Basic Functions Data List'!$E11=AD$3),1,0))*('Basic Functions Data List'!$J11)</f>
        <v>1</v>
      </c>
      <c r="AE2" s="72">
        <f>(IF(OR('Basic Functions Data List'!$E11="",('Basic Functions Data List'!$E11=AE$3)),1,0))*('Basic Functions Data List'!$J11)</f>
        <v>1</v>
      </c>
      <c r="AF2" s="72">
        <f>(IF(OR('Basic Functions Data List'!$E11="",NOT('Basic Functions Data List'!$E11="Set CCS TSI 2023")),1,0))*('Basic Functions Data List'!$J11)</f>
        <v>1</v>
      </c>
      <c r="AG2" s="72">
        <f>(IF(OR('Basic Functions Data List'!$E13="",'Basic Functions Data List'!$E13=AG$3),1,0))*('Basic Functions Data List'!$J13)</f>
        <v>1</v>
      </c>
      <c r="AH2" s="72">
        <f>(IF(OR('Basic Functions Data List'!$E13="",'Basic Functions Data List'!$E13=AH$3),1,0))*('Basic Functions Data List'!$J13)</f>
        <v>1</v>
      </c>
      <c r="AI2" s="72">
        <f>(IF(OR('Basic Functions Data List'!$E13="",'Basic Functions Data List'!$E13=AI$3),1,0))*('Basic Functions Data List'!$J13)</f>
        <v>1</v>
      </c>
      <c r="AJ2" s="72">
        <f>(IF(OR('Basic Functions Data List'!$E13="",'Basic Functions Data List'!$E13=AJ$3),1,0))*('Basic Functions Data List'!$J13)</f>
        <v>1</v>
      </c>
      <c r="AK2" s="72">
        <f>(IF(OR('Basic Functions Data List'!$E13="",'Basic Functions Data List'!$E13=AK$3),1,0))*('Basic Functions Data List'!$J13)</f>
        <v>1</v>
      </c>
      <c r="AL2" s="72">
        <f>(IF(OR('Basic Functions Data List'!$E13="",'Basic Functions Data List'!$E13=AL$3),1,0))*('Basic Functions Data List'!$J13)</f>
        <v>1</v>
      </c>
      <c r="AM2" s="77">
        <f>(IF('Basic Functions Data List'!$E16&lt;&gt;"No additional level",1,0))*('Basic Functions Data List'!$J16)</f>
        <v>1</v>
      </c>
      <c r="AN2" s="72">
        <f>(IF(OR('Basic Functions Data List'!$E16="",'Basic Functions Data List'!$E16="Level 1"),1,0))*('Basic Functions Data List'!$J16)</f>
        <v>1</v>
      </c>
      <c r="AO2" s="72">
        <f>(IF(OR('Basic Functions Data List'!$E16="",'Basic Functions Data List'!$E16="Level 2"),1,0))*('Basic Functions Data List'!$J16)</f>
        <v>1</v>
      </c>
      <c r="AP2" s="72">
        <f>(IF(OR('Basic Functions Data List'!$E16="",'Basic Functions Data List'!$E16="Level 3"),1,0))*('Basic Functions Data List'!$J16)</f>
        <v>1</v>
      </c>
      <c r="AQ2" s="72">
        <f>(IF(OR('Basic Functions Data List'!$E16="",'Basic Functions Data List'!$E16="Level NTC"),1,0))*('Basic Functions Data List'!$J16)</f>
        <v>1</v>
      </c>
      <c r="AR2" s="72">
        <f>IF(OR('Basic Functions Data List'!$E16="",'Basic Functions Data List'!$E16="Level NTC"),1,0)*('Basic Functions Data List'!$J16)</f>
        <v>1</v>
      </c>
      <c r="AS2" s="72">
        <f>IF(OR('Basic Functions Data List'!$E17="",'Basic Functions Data List'!$E17="Level NTC"),1,0)*('Basic Functions Data List'!$J17)</f>
        <v>1</v>
      </c>
      <c r="AT2" s="230">
        <f>IF(OR('Basic Functions Data List'!$E19="",'Basic Functions Data List'!$E19="yes"),1,0)*('Basic Functions Data List'!$J19)</f>
        <v>1</v>
      </c>
      <c r="AU2" s="230">
        <f>IF(OR('Basic Functions Data List'!$E20="",'Basic Functions Data List'!$E20="yes"),1,0)*('Basic Functions Data List'!$J20)</f>
        <v>1</v>
      </c>
      <c r="AV2" s="230">
        <f>IF(OR('Basic Functions Data List'!$E21="",'Basic Functions Data List'!$E21="yes"),1,0)*('Basic Functions Data List'!$J21)</f>
        <v>1</v>
      </c>
      <c r="AW2" s="230">
        <f>IF(OR('Basic Functions Data List'!$E22="",'Basic Functions Data List'!$E22="yes"),1,0)*('Basic Functions Data List'!$J22)</f>
        <v>1</v>
      </c>
      <c r="AX2" s="230">
        <f>IF(OR('Basic Functions Data List'!$E23="",'Basic Functions Data List'!$E23="yes"),1,0)*('Basic Functions Data List'!$J23)</f>
        <v>1</v>
      </c>
      <c r="AY2" s="230">
        <f>IF(OR('Basic Functions Data List'!$E24="",'Basic Functions Data List'!$E24="yes"),1,0)*('Basic Functions Data List'!$J24)</f>
        <v>1</v>
      </c>
      <c r="AZ2" s="230">
        <f>IF(OR('Basic Functions Data List'!$E25="",'Basic Functions Data List'!$E25="yes"),1,0)*('Basic Functions Data List'!$J25)</f>
        <v>1</v>
      </c>
      <c r="BA2" s="230">
        <f>IF(OR('Basic Functions Data List'!$E26="",'Basic Functions Data List'!$E26="yes"),1,0)*('Basic Functions Data List'!$J26)</f>
        <v>1</v>
      </c>
      <c r="BB2" s="230">
        <f>IF(OR('Basic Functions Data List'!$E27="",'Basic Functions Data List'!$E27="yes"),1,0)*('Basic Functions Data List'!$J27)</f>
        <v>1</v>
      </c>
      <c r="BC2" s="230">
        <f>IF(OR('Basic Functions Data List'!$E28="",'Basic Functions Data List'!$E28="yes"),1,0)*('Basic Functions Data List'!$J28)</f>
        <v>1</v>
      </c>
      <c r="BD2" s="230">
        <f>IF(OR('Basic Functions Data List'!$E31="",'Basic Functions Data List'!$E31="yes"),1,0)*('Basic Functions Data List'!$J31)</f>
        <v>1</v>
      </c>
      <c r="BE2" s="230">
        <f>IF(OR('Basic Functions Data List'!$E33="",'Basic Functions Data List'!$E33="yes"),1,0)*('Basic Functions Data List'!$J33)</f>
        <v>1</v>
      </c>
      <c r="BF2" s="230">
        <f>IF(OR('Basic Functions Data List'!$E34="",'Basic Functions Data List'!$E34="yes"),1,0)*('Basic Functions Data List'!$J34)</f>
        <v>1</v>
      </c>
      <c r="BG2" s="230">
        <f>IF(OR('Basic Functions Data List'!$E35="",'Basic Functions Data List'!$E35="yes"),1,0)*('Basic Functions Data List'!$J35)</f>
        <v>1</v>
      </c>
      <c r="BH2" s="72">
        <f>(IF(OR('Basic Functions Data List'!$E37="",'Basic Functions Data List'!$E37="yes"),1,0))*('Basic Functions Data List'!$J37)</f>
        <v>1</v>
      </c>
      <c r="BI2" s="72">
        <f>(IF(OR('Basic Functions Data List'!$E37="",'Basic Functions Data List'!$E37="No"),1,0))*('Basic Functions Data List'!$J37)</f>
        <v>1</v>
      </c>
      <c r="BJ2" s="72">
        <f>(IF(OR('Basic Functions Data List'!$E38="",'Basic Functions Data List'!$E38="yes"),1,0))*('Basic Functions Data List'!$J38)</f>
        <v>1</v>
      </c>
      <c r="BK2" s="230">
        <f>(IF(OR('Functions List (1st Fallback)'!$E$6="",'Functions List (1st Fallback)'!$E$6="yes"),1,0))*('Functions List (1st Fallback)'!$J$6)</f>
        <v>1</v>
      </c>
      <c r="BL2" s="230">
        <f>(IF(OR('Functions List (1st Fallback)'!$E$7="",'Functions List (1st Fallback)'!$E$7="yes"),1,0))*('Functions List (1st Fallback)'!$J$7)</f>
        <v>1</v>
      </c>
      <c r="BM2" s="230">
        <f>(IF(OR('Functions List (1st Fallback)'!$E$14="",'Functions List (1st Fallback)'!$E$14="yes"),1,0))*('Functions List (1st Fallback)'!$J$14)</f>
        <v>1</v>
      </c>
      <c r="BN2" s="230">
        <f>(IF(OR('Functions List (1st Fallback)'!$E$18="",'Functions List (1st Fallback)'!$E$18="yes"),1,0))*('Functions List (1st Fallback)'!$J$18)</f>
        <v>1</v>
      </c>
      <c r="BO2" s="230">
        <f>(IF(OR('Functions List (1st Fallback)'!$E$20="",'Functions List (1st Fallback)'!$E$20="yes"),1,0))*('Functions List (1st Fallback)'!$J$20)</f>
        <v>1</v>
      </c>
      <c r="BP2" s="230">
        <f>(IF(OR('Functions List (1st Fallback)'!$E$21="",'Functions List (1st Fallback)'!$E$21="yes"),1,0))*('Functions List (1st Fallback)'!$J$21)</f>
        <v>1</v>
      </c>
      <c r="BQ2" s="230">
        <f>(IF(OR('Functions List (1st Fallback)'!$E$22="",'Functions List (1st Fallback)'!$E$22="yes"),1,0))*('Functions List (1st Fallback)'!$J$22)</f>
        <v>1</v>
      </c>
      <c r="BR2" s="230">
        <f>(IF(OR('Functions List (1st Fallback)'!$E$23="",'Functions List (1st Fallback)'!$E$23="yes"),1,0))*('Functions List (1st Fallback)'!$J$23)</f>
        <v>1</v>
      </c>
      <c r="BS2" s="230">
        <f>(IF(OR('Functions List (1st Fallback)'!$E$25="",'Functions List (1st Fallback)'!$E$25="yes"),1,0))*('Functions List (1st Fallback)'!$J$25)</f>
        <v>1</v>
      </c>
      <c r="BT2" s="230">
        <f>(IF(OR('Functions List (1st Fallback)'!$E$26="",'Functions List (1st Fallback)'!$E$26="yes"),1,0))*('Functions List (1st Fallback)'!$J$26)</f>
        <v>1</v>
      </c>
      <c r="BU2" s="230">
        <f>(IF(OR('Functions List (1st Fallback)'!$E$27="",'Functions List (1st Fallback)'!$E$27="yes"),1,0))*('Functions List (1st Fallback)'!$J$27)</f>
        <v>1</v>
      </c>
      <c r="BV2" s="230">
        <f>(IF(OR('Functions List (1st Fallback)'!$E$29="",'Functions List (1st Fallback)'!$E$29="yes"),1,0))*('Functions List (1st Fallback)'!$J$29)</f>
        <v>1</v>
      </c>
      <c r="BW2" s="230">
        <f>(IF(OR('Functions List (1st Fallback)'!$E$31="",'Functions List (1st Fallback)'!$E$31="yes"),1,0))*('Functions List (1st Fallback)'!$J$31)</f>
        <v>1</v>
      </c>
      <c r="BX2" s="230">
        <f>(IF(OR('Functions List (1st Fallback)'!$E$32="",'Functions List (1st Fallback)'!$E$32="yes"),1,0))*('Functions List (1st Fallback)'!$J$32)</f>
        <v>1</v>
      </c>
      <c r="BY2" s="230">
        <f>(IF(OR('Functions List (1st Fallback)'!$E$38="",'Functions List (1st Fallback)'!$E$38="yes"),1,0))*('Functions List (1st Fallback)'!$J$38)</f>
        <v>1</v>
      </c>
      <c r="BZ2" s="230">
        <f>(IF(OR('Functions List (1st Fallback)'!$E$44="",'Functions List (1st Fallback)'!$E$44="yes"),1,0))*('Functions List (1st Fallback)'!$J$44)</f>
        <v>1</v>
      </c>
      <c r="CA2" s="230">
        <f>(IF(OR('Functions List (1st Fallback)'!$E$46="",'Functions List (1st Fallback)'!$E$46="yes"),1,0))*('Functions List (1st Fallback)'!$J$46)</f>
        <v>1</v>
      </c>
      <c r="CB2" s="230">
        <f>(IF(OR('Functions List (1st Fallback)'!$E$51="",'Functions List (1st Fallback)'!$E$51="yes"),1,0))*('Functions List (1st Fallback)'!$J$51)</f>
        <v>1</v>
      </c>
      <c r="CC2" s="230">
        <f>(IF(OR('Functions List (1st Fallback)'!$E$62="",'Functions List (1st Fallback)'!$E$62="yes"),1,0))*('Functions List (1st Fallback)'!$J$62)</f>
        <v>1</v>
      </c>
      <c r="CD2" s="230">
        <f>(IF(OR('Functions List (1st Fallback)'!$E$65="",'Functions List (1st Fallback)'!$E$65="yes"),1,0))*('Functions List (1st Fallback)'!$J$65)</f>
        <v>1</v>
      </c>
      <c r="CE2" s="230">
        <f>(IF(OR('Functions List (1st Fallback)'!$E$67="",'Functions List (1st Fallback)'!$E$67="yes"),1,0))*('Functions List (1st Fallback)'!$J$67)</f>
        <v>1</v>
      </c>
      <c r="CF2" s="230">
        <f>(IF(OR('Functions List (1st Fallback)'!$E$68="",'Functions List (1st Fallback)'!$E$68="yes"),1,0))*('Functions List (1st Fallback)'!$J$68)</f>
        <v>1</v>
      </c>
      <c r="CG2" s="230">
        <f>(IF(OR('Functions List (1st Fallback)'!$E$69="",'Functions List (1st Fallback)'!$E$69="yes"),1,0))*('Functions List (1st Fallback)'!$J$69)</f>
        <v>1</v>
      </c>
      <c r="CH2" s="230">
        <f>(IF(OR('Functions List (1st Fallback)'!$E$70="",'Functions List (1st Fallback)'!$E$70="yes"),1,0))*('Functions List (1st Fallback)'!$J$70)</f>
        <v>1</v>
      </c>
      <c r="CI2" s="230">
        <f>(IF(OR('Functions List (1st Fallback)'!$E$75="",'Functions List (1st Fallback)'!$E$75="yes"),1,0))*('Functions List (1st Fallback)'!$J$75)</f>
        <v>1</v>
      </c>
      <c r="CJ2" s="230">
        <f>(IF(OR('Functions List (1st Fallback)'!$E$90="",'Functions List (1st Fallback)'!$E$90="yes"),1,0))*('Functions List (1st Fallback)'!$J$90)</f>
        <v>1</v>
      </c>
      <c r="CK2" s="230">
        <f>(IF(OR('Functions List (1st Fallback)'!$E$91="",'Functions List (1st Fallback)'!$E$91="yes"),1,0))*('Functions List (1st Fallback)'!$J$91)</f>
        <v>1</v>
      </c>
      <c r="CL2" s="230">
        <f>(IF(OR('Functions List (1st Fallback)'!$E$96="",'Functions List (1st Fallback)'!$E$96="yes"),1,0))*('Functions List (1st Fallback)'!$J$96)</f>
        <v>1</v>
      </c>
      <c r="CM2" s="230">
        <f>(IF(OR('Functions List (1st Fallback)'!$E$97="",'Functions List (1st Fallback)'!$E$97="yes"),1,0))*('Functions List (1st Fallback)'!$J$97)</f>
        <v>1</v>
      </c>
      <c r="CN2" s="230">
        <f>(IF(OR('Functions List (1st Fallback)'!$E$98="",'Functions List (1st Fallback)'!$E$98="yes"),1,0))*('Functions List (1st Fallback)'!$J$98)</f>
        <v>1</v>
      </c>
      <c r="CO2" s="230">
        <f>(IF(OR('Functions List (1st Fallback)'!$E$100="",'Functions List (1st Fallback)'!$E$100="yes"),1,0))*('Functions List (1st Fallback)'!$J$100)</f>
        <v>1</v>
      </c>
      <c r="CP2" s="230">
        <f>(IF(OR('Functions List (1st Fallback)'!$E$103="",'Functions List (1st Fallback)'!$E$103="yes"),1,0))*('Functions List (1st Fallback)'!$J$103)</f>
        <v>1</v>
      </c>
      <c r="CQ2" s="230">
        <f>(IF(OR('Functions List (1st Fallback)'!$E$104="",'Functions List (1st Fallback)'!$E$104="yes"),1,0))*('Functions List (1st Fallback)'!$J$104)</f>
        <v>1</v>
      </c>
      <c r="CR2" s="230">
        <f>(IF(OR('Functions List (1st Fallback)'!$E$109="",'Functions List (1st Fallback)'!$E$109="yes"),1,0))*('Functions List (1st Fallback)'!$J$109)</f>
        <v>1</v>
      </c>
      <c r="CS2" s="230">
        <f>(IF(OR('Functions List (Main Level)'!$E$110="",'Functions List (Main Level)'!$E$110="no"),1,0))*('Functions List (Main Level)'!$J$110)</f>
        <v>1</v>
      </c>
      <c r="CT2" s="230">
        <f>(IF(OR('Functions List (1st Fallback)'!$E$110="",'Functions List (1st Fallback)'!$E$110="no"),1,0))*('Functions List (1st Fallback)'!$J$110)</f>
        <v>0</v>
      </c>
      <c r="CU2" s="230">
        <f>(IF(OR('Functions List (1st Fallback)'!$E$111="",'Functions List (1st Fallback)'!$E$111="Yes"),1,0))*('Functions List (1st Fallback)'!$J$111)</f>
        <v>0</v>
      </c>
      <c r="CV2" s="230">
        <f>(IF(OR('Functions List (1st Fallback)'!$E$112="",'Functions List (1st Fallback)'!$E$112="yes"),1,0))*('Functions List (1st Fallback)'!$J$112)</f>
        <v>1</v>
      </c>
      <c r="CW2" s="230">
        <f>(IF(OR('Functions List (1st Fallback)'!$E$115="",'Functions List (1st Fallback)'!$E$115="yes"),1,0))*('Functions List (1st Fallback)'!$J$115)</f>
        <v>1</v>
      </c>
      <c r="CX2" s="230">
        <f>(IF(OR('Functions List (1st Fallback)'!$E$116="",'Functions List (1st Fallback)'!$E$116="yes"),1,0))*('Functions List (1st Fallback)'!$J$116)</f>
        <v>1</v>
      </c>
      <c r="CY2" s="230">
        <f>(IF(OR('Functions List (1st Fallback)'!$E$117="",'Functions List (1st Fallback)'!$E$117="yes"),1,0))*('Functions List (1st Fallback)'!$J$117)</f>
        <v>1</v>
      </c>
      <c r="CZ2" s="230">
        <f>(IF(OR('Functions List (1st Fallback)'!$E$119="",'Functions List (1st Fallback)'!$E$119="yes"),1,0))*('Functions List (1st Fallback)'!$J$119)</f>
        <v>1</v>
      </c>
      <c r="DA2" s="230">
        <f>(IF(OR('Functions List (1st Fallback)'!$E$121="",'Functions List (1st Fallback)'!$E$121="yes"),1,0))*('Functions List (1st Fallback)'!$J$121)</f>
        <v>1</v>
      </c>
      <c r="DB2" s="230">
        <f>(IF(OR('Functions List (1st Fallback)'!$E$122="",'Functions List (1st Fallback)'!$E$122="yes"),1,0))*('Functions List (1st Fallback)'!$J$122)</f>
        <v>1</v>
      </c>
      <c r="DC2" s="230">
        <f>(IF(OR('Functions List (1st Fallback)'!$E$123="",'Functions List (1st Fallback)'!$E$123="No"),1,0))*('Functions List (1st Fallback)'!$J$123)</f>
        <v>1</v>
      </c>
      <c r="DD2" s="230">
        <f>(IF(OR('Functions List (1st Fallback)'!$E$126="",'Functions List (1st Fallback)'!$E$126="yes"),1,0))*('Functions List (1st Fallback)'!$J$126)</f>
        <v>1</v>
      </c>
      <c r="DE2" s="230">
        <f>(IF(OR('Functions List (1st Fallback)'!$E$128="",'Functions List (1st Fallback)'!$E$128="yes"),1,0))*('Functions List (1st Fallback)'!$J$128)</f>
        <v>1</v>
      </c>
      <c r="DF2" s="230">
        <f>(IF(OR('Functions List (1st Fallback)'!$E$129="",'Functions List (1st Fallback)'!$E$129="yes"),1,0))*('Functions List (1st Fallback)'!$J$129)</f>
        <v>0</v>
      </c>
      <c r="DG2" s="230">
        <f>(IF(OR('Functions List (1st Fallback)'!$E$130="",'Functions List (1st Fallback)'!$E$130="yes"),1,0))*('Functions List (1st Fallback)'!$J$130)</f>
        <v>1</v>
      </c>
      <c r="DH2" s="230">
        <f>(IF(OR('Functions List (1st Fallback)'!$E$136="",'Functions List (1st Fallback)'!$E$136="yes"),1,0))*('Functions List (1st Fallback)'!$J$136)</f>
        <v>1</v>
      </c>
      <c r="DI2" s="230">
        <f>(IF(OR('Functions List (1st Fallback)'!$E$137="",'Functions List (1st Fallback)'!$E$137="yes"),1,0))*('Functions List (1st Fallback)'!$J$137)</f>
        <v>1</v>
      </c>
      <c r="DJ2" s="230">
        <f>(IF(OR('Functions List (1st Fallback)'!$E$139="",'Functions List (1st Fallback)'!$E$139="yes"),1,0))*('Functions List (1st Fallback)'!$J$139)</f>
        <v>1</v>
      </c>
      <c r="DK2" s="230">
        <f>(IF(OR('Functions List (1st Fallback)'!$E$140="",'Functions List (1st Fallback)'!$E$140="yes"),1,0))*('Functions List (1st Fallback)'!$J$140)</f>
        <v>1</v>
      </c>
      <c r="DL2" s="230">
        <f>(IF(OR('Functions List (1st Fallback)'!$E$142="",'Functions List (1st Fallback)'!$E$142="yes"),1,0))*('Functions List (1st Fallback)'!$J$142)</f>
        <v>1</v>
      </c>
      <c r="DM2" s="230">
        <f>(IF(OR('Functions List (1st Fallback)'!$E$143="",'Functions List (1st Fallback)'!$E$143="yes"),1,0))*('Functions List (1st Fallback)'!$J$143)</f>
        <v>1</v>
      </c>
      <c r="DN2" s="230">
        <f>(IF(OR('Functions List (1st Fallback)'!$E$151="",'Functions List (1st Fallback)'!$E$151="yes"),1,0))*('Functions List (1st Fallback)'!$J$151)</f>
        <v>1</v>
      </c>
      <c r="DO2" s="230">
        <f>(IF(OR('Functions List (1st Fallback)'!$E$158="",'Functions List (1st Fallback)'!$E$158="yes"),1,0))*('Functions List (1st Fallback)'!$J$158)</f>
        <v>1</v>
      </c>
      <c r="DP2" s="230">
        <f>(IF(OR('Functions List (1st Fallback)'!$E$161="",'Functions List (1st Fallback)'!$E$161="yes"),1,0))*('Functions List (1st Fallback)'!$J$161)</f>
        <v>1</v>
      </c>
      <c r="DQ2" s="230">
        <f>(IF(OR('Functions List (1st Fallback)'!$E$162="",'Functions List (1st Fallback)'!$E$162="yes"),1,0))*('Functions List (1st Fallback)'!$J$162)</f>
        <v>1</v>
      </c>
      <c r="DR2" s="230">
        <f>(IF(OR('Functions List (1st Fallback)'!$E$164="",'Functions List (1st Fallback)'!$E$164="Yes"),1,0))*('Functions List (1st Fallback)'!$J$164)</f>
        <v>1</v>
      </c>
      <c r="DS2" s="230">
        <f>(IF(OR('Functions List (1st Fallback)'!$E$164="",'Functions List (1st Fallback)'!$E$164="No"),1,0))*('Functions List (1st Fallback)'!$J$164)</f>
        <v>1</v>
      </c>
      <c r="DT2" s="230">
        <f>(IF(OR('Functions List (1st Fallback)'!$E$165="",'Functions List (1st Fallback)'!$E$165="Yes"),1,0))*('Functions List (1st Fallback)'!$J$165)</f>
        <v>1</v>
      </c>
      <c r="DU2" s="230">
        <f>(IF(OR('Functions List (1st Fallback)'!$E$165="",'Functions List (1st Fallback)'!$E$165="No"),1,0))*('Functions List (1st Fallback)'!$J$165)</f>
        <v>1</v>
      </c>
      <c r="DV2" s="230">
        <f>(IF(OR('Functions List (1st Fallback)'!$E$168="",'Functions List (1st Fallback)'!$E$168="yes"),1,0))*('Functions List (1st Fallback)'!$J$168)</f>
        <v>1</v>
      </c>
      <c r="DW2" s="230">
        <f>(IF(OR('Functions List (1st Fallback)'!$E$169="",'Functions List (1st Fallback)'!$E$169="yes"),1,0))*('Functions List (1st Fallback)'!$J$169)</f>
        <v>1</v>
      </c>
      <c r="DX2" s="230">
        <f>(IF(OR('Functions List (1st Fallback)'!$E$170="",'Functions List (1st Fallback)'!$E$170="yes"),1,0))*('Functions List (1st Fallback)'!$J$170)</f>
        <v>1</v>
      </c>
      <c r="DY2" s="230">
        <f>(IF(OR('Functions List (1st Fallback)'!$E$176="",'Functions List (1st Fallback)'!$E$176="yes"),1,0))*('Functions List (1st Fallback)'!$J$176)</f>
        <v>1</v>
      </c>
      <c r="DZ2" s="230">
        <f>(IF(OR('Functions List (1st Fallback)'!$E$178="",'Functions List (1st Fallback)'!$E$178="yes"),1,0))*('Functions List (1st Fallback)'!$J$178)</f>
        <v>0</v>
      </c>
      <c r="EA2" s="230">
        <f>(IF(OR('Functions List (1st Fallback)'!$E$181="",'Functions List (1st Fallback)'!$E$181="yes"),1,0))*('Functions List (1st Fallback)'!$J$181)</f>
        <v>0</v>
      </c>
      <c r="EB2" s="230">
        <f>(IF(OR('Functions List (1st Fallback)'!$E$182="",'Functions List (1st Fallback)'!$E$182="yes"),1,0))*('Functions List (1st Fallback)'!$J$182)</f>
        <v>0</v>
      </c>
      <c r="EC2" s="230">
        <f>(IF(OR('Functions List (1st Fallback)'!$E$183="",'Functions List (1st Fallback)'!$E$183="yes"),1,0))*('Functions List (1st Fallback)'!$J$183)</f>
        <v>0</v>
      </c>
      <c r="ED2" s="230">
        <f>(IF(OR('Functions List (1st Fallback)'!$E$184="",'Functions List (1st Fallback)'!$E$184="yes"),1,0))*('Functions List (1st Fallback)'!$J$184)</f>
        <v>0</v>
      </c>
      <c r="EE2" s="230">
        <f>(IF(OR('Functions List (1st Fallback)'!$E$185="",'Functions List (1st Fallback)'!$E$185="yes"),1,0))*('Functions List (1st Fallback)'!$J$185)</f>
        <v>0</v>
      </c>
      <c r="EF2" s="230">
        <f>(IF(OR('Functions List (1st Fallback)'!$E$186="",'Functions List (1st Fallback)'!$E$186="yes"),1,0))*('Functions List (1st Fallback)'!$J$186)</f>
        <v>1</v>
      </c>
      <c r="EG2" s="230">
        <f>(IF(OR('Functions List (1st Fallback)'!$E$187="",'Functions List (1st Fallback)'!$E$187="yes"),1,0))*('Functions List (1st Fallback)'!$J$187)</f>
        <v>0</v>
      </c>
      <c r="EH2" s="230">
        <f>(IF(OR('Functions List (1st Fallback)'!$E$188="",'Functions List (1st Fallback)'!$E$188="yes"),1,0))*('Functions List (1st Fallback)'!$J$188)</f>
        <v>0</v>
      </c>
      <c r="EI2" s="230">
        <f>(IF(OR('Functions List (1st Fallback)'!$E$189="",'Functions List (1st Fallback)'!$E$189="yes"),1,0))*('Functions List (1st Fallback)'!$J$189)</f>
        <v>0</v>
      </c>
      <c r="EJ2" s="230">
        <f>(IF(OR('Functions List (1st Fallback)'!$E$191="",'Functions List (1st Fallback)'!$E$191="yes"),1,0))*('Functions List (1st Fallback)'!$J$191)</f>
        <v>0</v>
      </c>
      <c r="EK2" s="230">
        <f>(IF(OR('Functions List (1st Fallback)'!$E$194="",'Functions List (1st Fallback)'!$E$194="yes"),1,0))*('Functions List (1st Fallback)'!$J$194)</f>
        <v>0</v>
      </c>
      <c r="EL2" s="230">
        <f>(IF(OR('Functions List (1st Fallback)'!$E$195="",'Functions List (1st Fallback)'!$E$195="yes"),1,0))*('Functions List (1st Fallback)'!$J$195)</f>
        <v>0</v>
      </c>
      <c r="EM2" s="14"/>
    </row>
    <row r="3" spans="1:144" ht="59.15" customHeight="1" thickBot="1" x14ac:dyDescent="0.45">
      <c r="A3" s="216" t="s">
        <v>550</v>
      </c>
      <c r="B3" s="217" t="s">
        <v>551</v>
      </c>
      <c r="C3" s="217" t="s">
        <v>552</v>
      </c>
      <c r="D3" s="217" t="s">
        <v>553</v>
      </c>
      <c r="E3" s="217" t="s">
        <v>554</v>
      </c>
      <c r="F3" s="233" t="s">
        <v>555</v>
      </c>
      <c r="G3" s="233" t="s">
        <v>556</v>
      </c>
      <c r="H3" s="234" t="s">
        <v>557</v>
      </c>
      <c r="I3" s="235" t="s">
        <v>558</v>
      </c>
      <c r="J3" s="181"/>
      <c r="K3" s="177" t="s">
        <v>27</v>
      </c>
      <c r="L3" s="314" t="s">
        <v>28</v>
      </c>
      <c r="M3" s="315"/>
      <c r="N3" s="220" t="s">
        <v>231</v>
      </c>
      <c r="O3" s="218" t="s">
        <v>58</v>
      </c>
      <c r="P3" s="218" t="s">
        <v>232</v>
      </c>
      <c r="Q3" s="218" t="s">
        <v>559</v>
      </c>
      <c r="R3" s="218" t="s">
        <v>32</v>
      </c>
      <c r="S3" s="218" t="s">
        <v>235</v>
      </c>
      <c r="T3" s="218" t="s">
        <v>1083</v>
      </c>
      <c r="U3" s="218" t="s">
        <v>1071</v>
      </c>
      <c r="V3" s="218" t="s">
        <v>1072</v>
      </c>
      <c r="W3" s="218" t="s">
        <v>34</v>
      </c>
      <c r="X3" s="218" t="s">
        <v>238</v>
      </c>
      <c r="Y3" s="218" t="s">
        <v>1075</v>
      </c>
      <c r="Z3" s="218" t="s">
        <v>1076</v>
      </c>
      <c r="AA3" s="218" t="s">
        <v>1062</v>
      </c>
      <c r="AB3" s="218" t="s">
        <v>63</v>
      </c>
      <c r="AC3" s="218" t="s">
        <v>74</v>
      </c>
      <c r="AD3" s="218" t="s">
        <v>83</v>
      </c>
      <c r="AE3" s="218" t="s">
        <v>94</v>
      </c>
      <c r="AF3" s="218" t="s">
        <v>560</v>
      </c>
      <c r="AG3" s="218" t="s">
        <v>64</v>
      </c>
      <c r="AH3" s="218" t="s">
        <v>75</v>
      </c>
      <c r="AI3" s="218" t="s">
        <v>84</v>
      </c>
      <c r="AJ3" s="218" t="s">
        <v>95</v>
      </c>
      <c r="AK3" s="218" t="s">
        <v>101</v>
      </c>
      <c r="AL3" s="218" t="s">
        <v>104</v>
      </c>
      <c r="AM3" s="218" t="s">
        <v>241</v>
      </c>
      <c r="AN3" s="218" t="s">
        <v>561</v>
      </c>
      <c r="AO3" s="218" t="s">
        <v>562</v>
      </c>
      <c r="AP3" s="218" t="s">
        <v>563</v>
      </c>
      <c r="AQ3" s="218" t="s">
        <v>564</v>
      </c>
      <c r="AR3" s="218" t="s">
        <v>565</v>
      </c>
      <c r="AS3" s="218" t="s">
        <v>566</v>
      </c>
      <c r="AT3" s="218" t="s">
        <v>139</v>
      </c>
      <c r="AU3" s="218" t="s">
        <v>141</v>
      </c>
      <c r="AV3" s="218" t="s">
        <v>143</v>
      </c>
      <c r="AW3" s="218" t="s">
        <v>145</v>
      </c>
      <c r="AX3" s="218" t="s">
        <v>147</v>
      </c>
      <c r="AY3" s="218" t="s">
        <v>148</v>
      </c>
      <c r="AZ3" s="218" t="s">
        <v>149</v>
      </c>
      <c r="BA3" s="218" t="s">
        <v>150</v>
      </c>
      <c r="BB3" s="218" t="s">
        <v>151</v>
      </c>
      <c r="BC3" s="218" t="s">
        <v>152</v>
      </c>
      <c r="BD3" s="218" t="s">
        <v>156</v>
      </c>
      <c r="BE3" s="218" t="s">
        <v>157</v>
      </c>
      <c r="BF3" s="218" t="s">
        <v>567</v>
      </c>
      <c r="BG3" s="218" t="s">
        <v>568</v>
      </c>
      <c r="BH3" s="218" t="s">
        <v>167</v>
      </c>
      <c r="BI3" s="218" t="s">
        <v>569</v>
      </c>
      <c r="BJ3" s="218" t="s">
        <v>170</v>
      </c>
      <c r="BK3" s="147" t="s">
        <v>570</v>
      </c>
      <c r="BL3" s="147" t="s">
        <v>571</v>
      </c>
      <c r="BM3" s="147" t="s">
        <v>243</v>
      </c>
      <c r="BN3" s="147" t="s">
        <v>299</v>
      </c>
      <c r="BO3" s="147" t="s">
        <v>572</v>
      </c>
      <c r="BP3" s="147" t="s">
        <v>573</v>
      </c>
      <c r="BQ3" s="147" t="s">
        <v>574</v>
      </c>
      <c r="BR3" s="147" t="s">
        <v>305</v>
      </c>
      <c r="BS3" s="147" t="s">
        <v>575</v>
      </c>
      <c r="BT3" s="147" t="s">
        <v>576</v>
      </c>
      <c r="BU3" s="147" t="s">
        <v>577</v>
      </c>
      <c r="BV3" s="147" t="s">
        <v>307</v>
      </c>
      <c r="BW3" s="147" t="s">
        <v>246</v>
      </c>
      <c r="BX3" s="147" t="s">
        <v>578</v>
      </c>
      <c r="BY3" s="147" t="s">
        <v>579</v>
      </c>
      <c r="BZ3" s="147" t="s">
        <v>580</v>
      </c>
      <c r="CA3" s="147" t="s">
        <v>248</v>
      </c>
      <c r="CB3" s="147" t="s">
        <v>581</v>
      </c>
      <c r="CC3" s="147" t="s">
        <v>582</v>
      </c>
      <c r="CD3" s="147" t="s">
        <v>583</v>
      </c>
      <c r="CE3" s="147" t="s">
        <v>584</v>
      </c>
      <c r="CF3" s="147" t="s">
        <v>359</v>
      </c>
      <c r="CG3" s="147" t="s">
        <v>585</v>
      </c>
      <c r="CH3" s="147" t="s">
        <v>250</v>
      </c>
      <c r="CI3" s="147" t="s">
        <v>586</v>
      </c>
      <c r="CJ3" s="147" t="s">
        <v>587</v>
      </c>
      <c r="CK3" s="147" t="s">
        <v>588</v>
      </c>
      <c r="CL3" s="147" t="s">
        <v>589</v>
      </c>
      <c r="CM3" s="147" t="s">
        <v>590</v>
      </c>
      <c r="CN3" s="147" t="s">
        <v>396</v>
      </c>
      <c r="CO3" s="147" t="s">
        <v>399</v>
      </c>
      <c r="CP3" s="147" t="s">
        <v>403</v>
      </c>
      <c r="CQ3" s="147" t="s">
        <v>404</v>
      </c>
      <c r="CR3" s="147" t="s">
        <v>591</v>
      </c>
      <c r="CS3" s="231" t="s">
        <v>1104</v>
      </c>
      <c r="CT3" s="147" t="s">
        <v>592</v>
      </c>
      <c r="CU3" s="147" t="s">
        <v>593</v>
      </c>
      <c r="CV3" s="147" t="s">
        <v>255</v>
      </c>
      <c r="CW3" s="147" t="s">
        <v>594</v>
      </c>
      <c r="CX3" s="147" t="s">
        <v>595</v>
      </c>
      <c r="CY3" s="147" t="s">
        <v>596</v>
      </c>
      <c r="CZ3" s="147" t="s">
        <v>597</v>
      </c>
      <c r="DA3" s="147" t="s">
        <v>598</v>
      </c>
      <c r="DB3" s="147" t="s">
        <v>599</v>
      </c>
      <c r="DC3" s="147" t="s">
        <v>600</v>
      </c>
      <c r="DD3" s="147" t="s">
        <v>601</v>
      </c>
      <c r="DE3" s="147" t="s">
        <v>602</v>
      </c>
      <c r="DF3" s="147" t="s">
        <v>603</v>
      </c>
      <c r="DG3" s="147" t="s">
        <v>604</v>
      </c>
      <c r="DH3" s="147" t="s">
        <v>605</v>
      </c>
      <c r="DI3" s="147" t="s">
        <v>464</v>
      </c>
      <c r="DJ3" s="147" t="s">
        <v>469</v>
      </c>
      <c r="DK3" s="147" t="s">
        <v>606</v>
      </c>
      <c r="DL3" s="147" t="s">
        <v>607</v>
      </c>
      <c r="DM3" s="147" t="s">
        <v>608</v>
      </c>
      <c r="DN3" s="147" t="s">
        <v>609</v>
      </c>
      <c r="DO3" s="147" t="s">
        <v>610</v>
      </c>
      <c r="DP3" s="147" t="s">
        <v>496</v>
      </c>
      <c r="DQ3" s="147" t="s">
        <v>497</v>
      </c>
      <c r="DR3" s="147" t="s">
        <v>611</v>
      </c>
      <c r="DS3" s="147" t="s">
        <v>612</v>
      </c>
      <c r="DT3" s="147" t="s">
        <v>613</v>
      </c>
      <c r="DU3" s="147" t="s">
        <v>614</v>
      </c>
      <c r="DV3" s="147" t="s">
        <v>615</v>
      </c>
      <c r="DW3" s="147" t="s">
        <v>616</v>
      </c>
      <c r="DX3" s="147" t="s">
        <v>259</v>
      </c>
      <c r="DY3" s="187" t="s">
        <v>519</v>
      </c>
      <c r="DZ3" s="147" t="s">
        <v>260</v>
      </c>
      <c r="EA3" s="147" t="s">
        <v>527</v>
      </c>
      <c r="EB3" s="147" t="s">
        <v>261</v>
      </c>
      <c r="EC3" s="147" t="s">
        <v>531</v>
      </c>
      <c r="ED3" s="147" t="s">
        <v>532</v>
      </c>
      <c r="EE3" s="147" t="s">
        <v>535</v>
      </c>
      <c r="EF3" s="147" t="s">
        <v>536</v>
      </c>
      <c r="EG3" s="147" t="s">
        <v>537</v>
      </c>
      <c r="EH3" s="147" t="s">
        <v>538</v>
      </c>
      <c r="EI3" s="147" t="s">
        <v>539</v>
      </c>
      <c r="EJ3" s="147" t="s">
        <v>542</v>
      </c>
      <c r="EK3" s="147" t="s">
        <v>546</v>
      </c>
      <c r="EL3" s="147" t="s">
        <v>548</v>
      </c>
      <c r="EM3" s="180"/>
      <c r="EN3" s="177" t="s">
        <v>617</v>
      </c>
    </row>
    <row r="4" spans="1:144" ht="72.900000000000006" x14ac:dyDescent="0.4">
      <c r="A4" s="183" t="str">
        <f>IF(M4,COUNTIF($M$4:M4,TRUE),"X")</f>
        <v>X</v>
      </c>
      <c r="B4" s="184" t="s">
        <v>618</v>
      </c>
      <c r="C4" s="66" t="s">
        <v>619</v>
      </c>
      <c r="D4" s="66" t="s">
        <v>620</v>
      </c>
      <c r="E4" s="66" t="s">
        <v>621</v>
      </c>
      <c r="F4" s="185"/>
      <c r="G4" s="185"/>
      <c r="H4" s="66"/>
      <c r="I4" s="189" t="s">
        <v>623</v>
      </c>
      <c r="J4" s="68"/>
      <c r="K4" s="79" t="s">
        <v>622</v>
      </c>
      <c r="L4" s="6">
        <f t="shared" ref="L4:L67" si="0">IF(M4=TRUE,1,0)</f>
        <v>0</v>
      </c>
      <c r="M4" s="6" t="b">
        <f>4=SUM((OR(AG4,AH4)),(OR(AT4,AU4,AV4,AW4,AZ4,BB4,BC4)),(OR(BW4,BX4)),N4)</f>
        <v>0</v>
      </c>
      <c r="N4" s="6">
        <f>$N$2</f>
        <v>0</v>
      </c>
      <c r="O4" s="7"/>
      <c r="P4" s="7"/>
      <c r="Q4" s="7"/>
      <c r="R4" s="7"/>
      <c r="S4" s="7"/>
      <c r="T4" s="7"/>
      <c r="U4" s="7"/>
      <c r="V4" s="7"/>
      <c r="W4" s="7"/>
      <c r="X4" s="7"/>
      <c r="Y4" s="7"/>
      <c r="Z4" s="7"/>
      <c r="AA4" s="7"/>
      <c r="AB4" s="7"/>
      <c r="AC4" s="7"/>
      <c r="AD4" s="7"/>
      <c r="AE4" s="7"/>
      <c r="AF4" s="7"/>
      <c r="AG4" s="7">
        <f>$AG$2</f>
        <v>1</v>
      </c>
      <c r="AH4" s="7">
        <f>$AH$2</f>
        <v>1</v>
      </c>
      <c r="AI4" s="7"/>
      <c r="AJ4" s="7"/>
      <c r="AK4" s="7"/>
      <c r="AL4" s="7"/>
      <c r="AM4" s="6"/>
      <c r="AN4" s="7"/>
      <c r="AO4" s="7"/>
      <c r="AP4" s="7"/>
      <c r="AQ4" s="7"/>
      <c r="AR4" s="7"/>
      <c r="AS4" s="7"/>
      <c r="AT4" s="7">
        <f>$AT$2</f>
        <v>1</v>
      </c>
      <c r="AU4" s="7">
        <f>$AU$2</f>
        <v>1</v>
      </c>
      <c r="AV4" s="7">
        <f>$AV$2</f>
        <v>1</v>
      </c>
      <c r="AW4" s="7">
        <f>$AW$2</f>
        <v>1</v>
      </c>
      <c r="AX4" s="7"/>
      <c r="AY4" s="7"/>
      <c r="AZ4" s="7">
        <f>$AZ$2</f>
        <v>1</v>
      </c>
      <c r="BA4" s="7"/>
      <c r="BB4" s="7">
        <f>$BB$2</f>
        <v>1</v>
      </c>
      <c r="BC4" s="7">
        <f>$BC$2</f>
        <v>1</v>
      </c>
      <c r="BD4" s="7"/>
      <c r="BE4" s="7"/>
      <c r="BF4" s="6"/>
      <c r="BG4" s="6"/>
      <c r="BH4" s="6"/>
      <c r="BI4" s="6"/>
      <c r="BJ4" s="6"/>
      <c r="BK4" s="6"/>
      <c r="BL4" s="6"/>
      <c r="BM4" s="6"/>
      <c r="BN4" s="6"/>
      <c r="BO4" s="6"/>
      <c r="BP4" s="6"/>
      <c r="BQ4" s="6"/>
      <c r="BR4" s="6"/>
      <c r="BS4" s="6"/>
      <c r="BT4" s="6"/>
      <c r="BU4" s="6"/>
      <c r="BV4" s="6"/>
      <c r="BW4" s="7">
        <f>$BW$2</f>
        <v>1</v>
      </c>
      <c r="BX4" s="6">
        <f>$BX$2</f>
        <v>1</v>
      </c>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14"/>
      <c r="EN4" s="177" t="s">
        <v>623</v>
      </c>
    </row>
    <row r="5" spans="1:144" ht="102" x14ac:dyDescent="0.4">
      <c r="A5" s="186">
        <f>IF(M5,COUNTIF($M$4:M5,TRUE),"X")</f>
        <v>1</v>
      </c>
      <c r="B5" s="7" t="s">
        <v>624</v>
      </c>
      <c r="C5" s="127" t="s">
        <v>619</v>
      </c>
      <c r="D5" s="127" t="s">
        <v>620</v>
      </c>
      <c r="E5" s="127" t="s">
        <v>1142</v>
      </c>
      <c r="F5" s="126"/>
      <c r="G5" s="126"/>
      <c r="H5" s="127"/>
      <c r="I5" s="190" t="s">
        <v>623</v>
      </c>
      <c r="J5" s="68"/>
      <c r="K5" s="79" t="s">
        <v>1143</v>
      </c>
      <c r="L5" s="6">
        <f t="shared" si="0"/>
        <v>1</v>
      </c>
      <c r="M5" s="6" t="b">
        <f>3=SUM(OR(AG5:AL5),OR(AZ5,BB5,BC5),OR(CA5,CH5))</f>
        <v>1</v>
      </c>
      <c r="N5" s="6"/>
      <c r="O5" s="7"/>
      <c r="P5" s="7"/>
      <c r="Q5" s="7"/>
      <c r="R5" s="7"/>
      <c r="S5" s="7"/>
      <c r="T5" s="7"/>
      <c r="U5" s="7"/>
      <c r="V5" s="7"/>
      <c r="W5" s="7"/>
      <c r="X5" s="7"/>
      <c r="Y5" s="7"/>
      <c r="Z5" s="7"/>
      <c r="AA5" s="7"/>
      <c r="AB5" s="7"/>
      <c r="AC5" s="7"/>
      <c r="AD5" s="7"/>
      <c r="AE5" s="7"/>
      <c r="AF5" s="7"/>
      <c r="AG5" s="7">
        <f>$AG$2</f>
        <v>1</v>
      </c>
      <c r="AH5" s="7">
        <f>$AH$2</f>
        <v>1</v>
      </c>
      <c r="AI5" s="7">
        <f>$AI$2</f>
        <v>1</v>
      </c>
      <c r="AJ5" s="7">
        <f>$AJ$2</f>
        <v>1</v>
      </c>
      <c r="AK5" s="7">
        <f>$AK$2</f>
        <v>1</v>
      </c>
      <c r="AL5" s="7">
        <f>$AL$2</f>
        <v>1</v>
      </c>
      <c r="AM5" s="6"/>
      <c r="AN5" s="7"/>
      <c r="AO5" s="7"/>
      <c r="AP5" s="7"/>
      <c r="AQ5" s="7"/>
      <c r="AR5" s="7"/>
      <c r="AS5" s="7"/>
      <c r="AT5" s="7"/>
      <c r="AU5" s="7"/>
      <c r="AV5" s="7"/>
      <c r="AW5" s="7"/>
      <c r="AX5" s="7"/>
      <c r="AY5" s="7"/>
      <c r="AZ5" s="7">
        <f>$AZ$2</f>
        <v>1</v>
      </c>
      <c r="BA5" s="7"/>
      <c r="BB5" s="7">
        <f>$BB$2</f>
        <v>1</v>
      </c>
      <c r="BC5" s="7">
        <f>$BC$2</f>
        <v>1</v>
      </c>
      <c r="BD5" s="7"/>
      <c r="BE5" s="7"/>
      <c r="BF5" s="6"/>
      <c r="BG5" s="6"/>
      <c r="BH5" s="6"/>
      <c r="BI5" s="6"/>
      <c r="BJ5" s="6"/>
      <c r="BK5" s="7"/>
      <c r="BL5" s="7"/>
      <c r="BM5" s="7"/>
      <c r="BN5" s="7"/>
      <c r="BO5" s="7"/>
      <c r="BP5" s="7"/>
      <c r="BQ5" s="6"/>
      <c r="BR5" s="6"/>
      <c r="BS5" s="7"/>
      <c r="BT5" s="7"/>
      <c r="BU5" s="7"/>
      <c r="BV5" s="7"/>
      <c r="BW5" s="7"/>
      <c r="BX5" s="7"/>
      <c r="BY5" s="7"/>
      <c r="BZ5" s="7"/>
      <c r="CA5" s="6">
        <f>$CA$2</f>
        <v>1</v>
      </c>
      <c r="CB5" s="7"/>
      <c r="CC5" s="7"/>
      <c r="CD5" s="7"/>
      <c r="CE5" s="7"/>
      <c r="CF5" s="7"/>
      <c r="CG5" s="7"/>
      <c r="CH5" s="6">
        <f>$CH$2</f>
        <v>1</v>
      </c>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16"/>
      <c r="EN5" s="177" t="s">
        <v>625</v>
      </c>
    </row>
    <row r="6" spans="1:144" ht="36.9" x14ac:dyDescent="0.4">
      <c r="A6" s="186" t="str">
        <f>IF(M6,COUNTIF($M$4:M6,TRUE),"X")</f>
        <v>X</v>
      </c>
      <c r="B6" s="7" t="s">
        <v>626</v>
      </c>
      <c r="C6" s="127" t="s">
        <v>619</v>
      </c>
      <c r="D6" s="127" t="s">
        <v>620</v>
      </c>
      <c r="E6" s="127" t="s">
        <v>627</v>
      </c>
      <c r="F6" s="126"/>
      <c r="G6" s="126"/>
      <c r="H6" s="127"/>
      <c r="I6" s="190" t="s">
        <v>623</v>
      </c>
      <c r="J6" s="68"/>
      <c r="K6" s="79" t="s">
        <v>628</v>
      </c>
      <c r="L6" s="6">
        <f t="shared" si="0"/>
        <v>0</v>
      </c>
      <c r="M6" s="6" t="b">
        <f>3=SUM(OR(AG6,AH6),OR(AT6,AU6,AV6,AZ6,BB6,BC6),N6)</f>
        <v>0</v>
      </c>
      <c r="N6" s="6">
        <f>$N$2</f>
        <v>0</v>
      </c>
      <c r="O6" s="7"/>
      <c r="P6" s="7"/>
      <c r="Q6" s="7"/>
      <c r="R6" s="7"/>
      <c r="S6" s="7"/>
      <c r="T6" s="7"/>
      <c r="U6" s="7"/>
      <c r="V6" s="7"/>
      <c r="W6" s="7"/>
      <c r="X6" s="7"/>
      <c r="Y6" s="7"/>
      <c r="Z6" s="7"/>
      <c r="AA6" s="7"/>
      <c r="AB6" s="7"/>
      <c r="AC6" s="7"/>
      <c r="AD6" s="7"/>
      <c r="AE6" s="7"/>
      <c r="AF6" s="7"/>
      <c r="AG6" s="7">
        <f>$AG$2</f>
        <v>1</v>
      </c>
      <c r="AH6" s="7">
        <f>$AH$2</f>
        <v>1</v>
      </c>
      <c r="AI6" s="7"/>
      <c r="AJ6" s="7"/>
      <c r="AK6" s="7"/>
      <c r="AL6" s="7"/>
      <c r="AM6" s="6"/>
      <c r="AN6" s="7"/>
      <c r="AO6" s="7"/>
      <c r="AP6" s="7"/>
      <c r="AQ6" s="7"/>
      <c r="AR6" s="7"/>
      <c r="AS6" s="7"/>
      <c r="AT6" s="7">
        <f>$AT$2</f>
        <v>1</v>
      </c>
      <c r="AU6" s="7">
        <f>$AU$2</f>
        <v>1</v>
      </c>
      <c r="AV6" s="7">
        <f>$AV$2</f>
        <v>1</v>
      </c>
      <c r="AW6" s="7"/>
      <c r="AX6" s="7"/>
      <c r="AY6" s="7"/>
      <c r="AZ6" s="7">
        <f>$AZ$2</f>
        <v>1</v>
      </c>
      <c r="BA6" s="7"/>
      <c r="BB6" s="7">
        <f>$BB$2</f>
        <v>1</v>
      </c>
      <c r="BC6" s="7">
        <f>$BC$2</f>
        <v>1</v>
      </c>
      <c r="BD6" s="7"/>
      <c r="BE6" s="7"/>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14"/>
      <c r="EN6" s="177" t="s">
        <v>629</v>
      </c>
    </row>
    <row r="7" spans="1:144" ht="102" x14ac:dyDescent="0.4">
      <c r="A7" s="186" t="str">
        <f>IF(M7,COUNTIF($M$4:M7,TRUE),"X")</f>
        <v>X</v>
      </c>
      <c r="B7" s="7" t="s">
        <v>630</v>
      </c>
      <c r="C7" s="127" t="s">
        <v>619</v>
      </c>
      <c r="D7" s="127" t="s">
        <v>620</v>
      </c>
      <c r="E7" s="127" t="s">
        <v>631</v>
      </c>
      <c r="F7" s="126"/>
      <c r="G7" s="126"/>
      <c r="H7" s="127"/>
      <c r="I7" s="190" t="s">
        <v>623</v>
      </c>
      <c r="J7" s="68"/>
      <c r="K7" s="79" t="s">
        <v>632</v>
      </c>
      <c r="L7" s="6">
        <f t="shared" si="0"/>
        <v>0</v>
      </c>
      <c r="M7" s="6" t="b">
        <f>2=SUM(OR(AU7,AV7,AX7,AY7,BA7,BB7,BC7),N7)</f>
        <v>0</v>
      </c>
      <c r="N7" s="6">
        <f>$N$2</f>
        <v>0</v>
      </c>
      <c r="O7" s="7"/>
      <c r="P7" s="7"/>
      <c r="Q7" s="7"/>
      <c r="R7" s="7"/>
      <c r="S7" s="7"/>
      <c r="T7" s="7"/>
      <c r="U7" s="7"/>
      <c r="V7" s="7"/>
      <c r="W7" s="7"/>
      <c r="X7" s="7"/>
      <c r="Y7" s="7"/>
      <c r="Z7" s="7"/>
      <c r="AA7" s="7"/>
      <c r="AB7" s="7"/>
      <c r="AC7" s="7"/>
      <c r="AD7" s="7"/>
      <c r="AE7" s="7"/>
      <c r="AF7" s="7"/>
      <c r="AG7" s="7"/>
      <c r="AH7" s="7"/>
      <c r="AI7" s="7"/>
      <c r="AJ7" s="7"/>
      <c r="AK7" s="7"/>
      <c r="AL7" s="7"/>
      <c r="AM7" s="6"/>
      <c r="AN7" s="7"/>
      <c r="AO7" s="7"/>
      <c r="AP7" s="7"/>
      <c r="AQ7" s="7"/>
      <c r="AR7" s="7"/>
      <c r="AS7" s="7"/>
      <c r="AT7" s="7"/>
      <c r="AU7" s="7">
        <f>$AU$2</f>
        <v>1</v>
      </c>
      <c r="AV7" s="7">
        <f>$AV$2</f>
        <v>1</v>
      </c>
      <c r="AW7" s="7"/>
      <c r="AX7" s="7">
        <f>$AX$2</f>
        <v>1</v>
      </c>
      <c r="AY7" s="7">
        <f>$AY$2</f>
        <v>1</v>
      </c>
      <c r="AZ7" s="7"/>
      <c r="BA7" s="7">
        <f>$BA$2</f>
        <v>1</v>
      </c>
      <c r="BB7" s="7">
        <f>$BB$2</f>
        <v>1</v>
      </c>
      <c r="BC7" s="7">
        <f>$BC$2</f>
        <v>1</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16"/>
      <c r="EN7" s="177" t="s">
        <v>633</v>
      </c>
    </row>
    <row r="8" spans="1:144" ht="87.45" x14ac:dyDescent="0.4">
      <c r="A8" s="186" t="str">
        <f>IF(M8,COUNTIF($M$4:M8,TRUE),"X")</f>
        <v>X</v>
      </c>
      <c r="B8" s="7" t="s">
        <v>634</v>
      </c>
      <c r="C8" s="127" t="s">
        <v>619</v>
      </c>
      <c r="D8" s="127" t="s">
        <v>620</v>
      </c>
      <c r="E8" s="127" t="s">
        <v>1144</v>
      </c>
      <c r="F8" s="126"/>
      <c r="G8" s="126"/>
      <c r="H8" s="127"/>
      <c r="I8" s="190" t="s">
        <v>623</v>
      </c>
      <c r="J8" s="68"/>
      <c r="K8" s="79" t="s">
        <v>635</v>
      </c>
      <c r="L8" s="6">
        <f t="shared" si="0"/>
        <v>0</v>
      </c>
      <c r="M8" s="6" t="b">
        <f>2=SUM(DF8,OR(AG8:AL8))</f>
        <v>0</v>
      </c>
      <c r="N8" s="6"/>
      <c r="O8" s="7"/>
      <c r="P8" s="7"/>
      <c r="Q8" s="7"/>
      <c r="R8" s="7"/>
      <c r="S8" s="7"/>
      <c r="T8" s="7"/>
      <c r="U8" s="7"/>
      <c r="V8" s="7"/>
      <c r="W8" s="7"/>
      <c r="X8" s="7"/>
      <c r="Y8" s="7"/>
      <c r="Z8" s="7"/>
      <c r="AA8" s="7"/>
      <c r="AB8" s="7"/>
      <c r="AC8" s="7"/>
      <c r="AD8" s="7"/>
      <c r="AE8" s="7"/>
      <c r="AF8" s="7"/>
      <c r="AG8" s="7">
        <f>$AG$2</f>
        <v>1</v>
      </c>
      <c r="AH8" s="7">
        <f>$AH$2</f>
        <v>1</v>
      </c>
      <c r="AI8" s="7">
        <f>$AI$2</f>
        <v>1</v>
      </c>
      <c r="AJ8" s="7">
        <f>$AJ$2</f>
        <v>1</v>
      </c>
      <c r="AK8" s="7">
        <f>$AK$2</f>
        <v>1</v>
      </c>
      <c r="AL8" s="7">
        <f>$AL$2</f>
        <v>1</v>
      </c>
      <c r="AM8" s="6"/>
      <c r="AN8" s="7"/>
      <c r="AO8" s="7"/>
      <c r="AP8" s="7"/>
      <c r="AQ8" s="7"/>
      <c r="AR8" s="7"/>
      <c r="AS8" s="7"/>
      <c r="AT8" s="10"/>
      <c r="AU8" s="7"/>
      <c r="AV8" s="7"/>
      <c r="AW8" s="7"/>
      <c r="AX8" s="7"/>
      <c r="AY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f>$DF$2</f>
        <v>0</v>
      </c>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16"/>
    </row>
    <row r="9" spans="1:144" ht="102" x14ac:dyDescent="0.4">
      <c r="A9" s="186">
        <f>IF(M9,COUNTIF($M$4:M9,TRUE),"X")</f>
        <v>2</v>
      </c>
      <c r="B9" s="7" t="s">
        <v>636</v>
      </c>
      <c r="C9" s="127" t="s">
        <v>619</v>
      </c>
      <c r="D9" s="127" t="s">
        <v>620</v>
      </c>
      <c r="E9" s="127" t="s">
        <v>1145</v>
      </c>
      <c r="F9" s="126"/>
      <c r="G9" s="126"/>
      <c r="H9" s="127"/>
      <c r="I9" s="190" t="s">
        <v>623</v>
      </c>
      <c r="J9" s="68"/>
      <c r="K9" s="79" t="s">
        <v>637</v>
      </c>
      <c r="L9" s="6">
        <f t="shared" si="0"/>
        <v>1</v>
      </c>
      <c r="M9" s="6" t="b">
        <f>4=SUM(OR(AN9,AO9,AP9),OR(AT9,AU9,AV9,AZ9,BB9,BC9),BW9,AF9)</f>
        <v>1</v>
      </c>
      <c r="N9" s="6"/>
      <c r="O9" s="7"/>
      <c r="P9" s="7"/>
      <c r="Q9" s="7"/>
      <c r="R9" s="7"/>
      <c r="S9" s="7"/>
      <c r="T9" s="7"/>
      <c r="U9" s="7"/>
      <c r="V9" s="7"/>
      <c r="W9" s="7"/>
      <c r="X9" s="7"/>
      <c r="Y9" s="7"/>
      <c r="Z9" s="7"/>
      <c r="AA9" s="7"/>
      <c r="AB9" s="7"/>
      <c r="AC9" s="7"/>
      <c r="AD9" s="7"/>
      <c r="AE9" s="7"/>
      <c r="AF9" s="7">
        <f>$AF$2</f>
        <v>1</v>
      </c>
      <c r="AG9" s="7"/>
      <c r="AH9" s="7"/>
      <c r="AI9" s="7"/>
      <c r="AJ9" s="7"/>
      <c r="AK9" s="7"/>
      <c r="AL9" s="7"/>
      <c r="AM9" s="6"/>
      <c r="AN9" s="7">
        <f>$AN$2</f>
        <v>1</v>
      </c>
      <c r="AO9" s="7">
        <f>$AO$2</f>
        <v>1</v>
      </c>
      <c r="AP9" s="7">
        <f>$AP$2</f>
        <v>1</v>
      </c>
      <c r="AQ9" s="7"/>
      <c r="AR9" s="7"/>
      <c r="AS9" s="7"/>
      <c r="AT9" s="7">
        <f>$AT$2</f>
        <v>1</v>
      </c>
      <c r="AU9" s="7">
        <f>$AU$2</f>
        <v>1</v>
      </c>
      <c r="AV9" s="7">
        <f>$AV$2</f>
        <v>1</v>
      </c>
      <c r="AW9" s="7"/>
      <c r="AX9" s="7"/>
      <c r="AY9" s="7"/>
      <c r="AZ9" s="7">
        <f>$AZ$2</f>
        <v>1</v>
      </c>
      <c r="BA9" s="7"/>
      <c r="BB9" s="7">
        <f>$BB$2</f>
        <v>1</v>
      </c>
      <c r="BC9" s="7">
        <f>$BC$2</f>
        <v>1</v>
      </c>
      <c r="BD9" s="7"/>
      <c r="BE9" s="7"/>
      <c r="BF9" s="7"/>
      <c r="BG9" s="7"/>
      <c r="BH9" s="7"/>
      <c r="BI9" s="7"/>
      <c r="BJ9" s="7"/>
      <c r="BK9" s="7"/>
      <c r="BL9" s="7"/>
      <c r="BM9" s="7"/>
      <c r="BN9" s="7"/>
      <c r="BO9" s="7"/>
      <c r="BP9" s="7"/>
      <c r="BQ9" s="7"/>
      <c r="BR9" s="7"/>
      <c r="BS9" s="7"/>
      <c r="BT9" s="7"/>
      <c r="BU9" s="7"/>
      <c r="BV9" s="7"/>
      <c r="BW9" s="7">
        <f>$BW$2</f>
        <v>1</v>
      </c>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16"/>
    </row>
    <row r="10" spans="1:144" ht="72.900000000000006" x14ac:dyDescent="0.4">
      <c r="A10" s="186">
        <f>IF(M10,COUNTIF($M$4:M10,TRUE),"X")</f>
        <v>3</v>
      </c>
      <c r="B10" s="7" t="s">
        <v>638</v>
      </c>
      <c r="C10" s="127" t="s">
        <v>639</v>
      </c>
      <c r="D10" s="127" t="s">
        <v>620</v>
      </c>
      <c r="E10" s="127" t="s">
        <v>640</v>
      </c>
      <c r="F10" s="126"/>
      <c r="G10" s="126"/>
      <c r="H10" s="127"/>
      <c r="I10" s="190" t="s">
        <v>623</v>
      </c>
      <c r="J10" s="68"/>
      <c r="K10" s="79" t="s">
        <v>641</v>
      </c>
      <c r="L10" s="6">
        <f t="shared" si="0"/>
        <v>1</v>
      </c>
      <c r="M10" s="6" t="b">
        <f>2=SUM(OR(AG10:AL10),OR(2=SUM(AP10,OR(AV10,AY10,BA10,BC10,DD10)),3=SUM(AO10,BG10,OR(DD10,AU10,AX10,BA10,BB10))))</f>
        <v>1</v>
      </c>
      <c r="N10" s="6"/>
      <c r="O10" s="7"/>
      <c r="P10" s="7"/>
      <c r="Q10" s="7"/>
      <c r="R10" s="7"/>
      <c r="S10" s="7"/>
      <c r="T10" s="7"/>
      <c r="U10" s="7"/>
      <c r="V10" s="7"/>
      <c r="W10" s="7"/>
      <c r="X10" s="7"/>
      <c r="Y10" s="7"/>
      <c r="Z10" s="7"/>
      <c r="AA10" s="7"/>
      <c r="AB10" s="7"/>
      <c r="AC10" s="7"/>
      <c r="AD10" s="7"/>
      <c r="AE10" s="7"/>
      <c r="AF10" s="7"/>
      <c r="AG10" s="7">
        <f t="shared" ref="AG10:AG18" si="1">$AG$2</f>
        <v>1</v>
      </c>
      <c r="AH10" s="7">
        <f t="shared" ref="AH10:AH18" si="2">$AH$2</f>
        <v>1</v>
      </c>
      <c r="AI10" s="7">
        <f>$AI$2</f>
        <v>1</v>
      </c>
      <c r="AJ10" s="7">
        <f>$AJ$2</f>
        <v>1</v>
      </c>
      <c r="AK10" s="7">
        <f>$AK$2</f>
        <v>1</v>
      </c>
      <c r="AL10" s="7">
        <f>$AL$2</f>
        <v>1</v>
      </c>
      <c r="AM10" s="6"/>
      <c r="AN10" s="7"/>
      <c r="AO10" s="7">
        <f>$AO$2</f>
        <v>1</v>
      </c>
      <c r="AP10" s="7">
        <f>$AP$2</f>
        <v>1</v>
      </c>
      <c r="AQ10" s="7"/>
      <c r="AR10" s="7"/>
      <c r="AS10" s="7"/>
      <c r="AT10" s="7"/>
      <c r="AU10" s="7">
        <f>$AU$2</f>
        <v>1</v>
      </c>
      <c r="AV10" s="7">
        <f>$AV$2</f>
        <v>1</v>
      </c>
      <c r="AW10" s="7"/>
      <c r="AX10" s="7">
        <f>$AX$2</f>
        <v>1</v>
      </c>
      <c r="AY10" s="7">
        <f>$AY$2</f>
        <v>1</v>
      </c>
      <c r="AZ10" s="7"/>
      <c r="BA10" s="7">
        <f>$BA$2</f>
        <v>1</v>
      </c>
      <c r="BB10" s="7">
        <f>$BB$2</f>
        <v>1</v>
      </c>
      <c r="BC10" s="7">
        <f>$BC$2</f>
        <v>1</v>
      </c>
      <c r="BD10" s="7"/>
      <c r="BE10" s="7"/>
      <c r="BF10" s="7"/>
      <c r="BG10" s="7">
        <f>$BG$2</f>
        <v>1</v>
      </c>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f>$DD$2</f>
        <v>1</v>
      </c>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16"/>
    </row>
    <row r="11" spans="1:144" s="215" customFormat="1" ht="102" x14ac:dyDescent="0.4">
      <c r="A11" s="214">
        <f>IF(M11,COUNTIF($M$4:M11,TRUE),"X")</f>
        <v>4</v>
      </c>
      <c r="B11" s="71" t="s">
        <v>642</v>
      </c>
      <c r="C11" s="51" t="s">
        <v>639</v>
      </c>
      <c r="D11" s="51" t="s">
        <v>620</v>
      </c>
      <c r="E11" s="51" t="s">
        <v>1146</v>
      </c>
      <c r="F11" s="126"/>
      <c r="G11" s="126"/>
      <c r="H11" s="51"/>
      <c r="I11" s="190" t="s">
        <v>623</v>
      </c>
      <c r="J11" s="182"/>
      <c r="K11" s="80" t="s">
        <v>643</v>
      </c>
      <c r="L11" s="70">
        <f t="shared" si="0"/>
        <v>1</v>
      </c>
      <c r="M11" s="70" t="b">
        <f>4=SUM(OR(AG11:AL11),OR(AO11:AP11),OR(AX11:AY11),BW11)</f>
        <v>1</v>
      </c>
      <c r="N11" s="70"/>
      <c r="O11" s="71"/>
      <c r="P11" s="71"/>
      <c r="Q11" s="71"/>
      <c r="R11" s="71"/>
      <c r="S11" s="71"/>
      <c r="T11" s="71"/>
      <c r="U11" s="71"/>
      <c r="V11" s="71"/>
      <c r="W11" s="71"/>
      <c r="X11" s="71"/>
      <c r="Y11" s="71"/>
      <c r="Z11" s="71"/>
      <c r="AA11" s="71"/>
      <c r="AB11" s="71"/>
      <c r="AC11" s="71"/>
      <c r="AD11" s="71"/>
      <c r="AE11" s="71"/>
      <c r="AF11" s="71"/>
      <c r="AG11" s="7">
        <f t="shared" si="1"/>
        <v>1</v>
      </c>
      <c r="AH11" s="7">
        <f t="shared" si="2"/>
        <v>1</v>
      </c>
      <c r="AI11" s="7">
        <f>$AI$2</f>
        <v>1</v>
      </c>
      <c r="AJ11" s="7">
        <f>$AJ$2</f>
        <v>1</v>
      </c>
      <c r="AK11" s="7">
        <f>$AK$2</f>
        <v>1</v>
      </c>
      <c r="AL11" s="7">
        <f>$AL$2</f>
        <v>1</v>
      </c>
      <c r="AM11" s="70"/>
      <c r="AN11" s="7"/>
      <c r="AO11" s="7">
        <f>$AO$2</f>
        <v>1</v>
      </c>
      <c r="AP11" s="7">
        <f>$AP$2</f>
        <v>1</v>
      </c>
      <c r="AQ11" s="7"/>
      <c r="AR11" s="71"/>
      <c r="AS11" s="71"/>
      <c r="AT11" s="71"/>
      <c r="AU11" s="71"/>
      <c r="AV11" s="71"/>
      <c r="AW11" s="71"/>
      <c r="AX11" s="7">
        <f>$AX$2</f>
        <v>1</v>
      </c>
      <c r="AY11" s="7">
        <f>$AY$2</f>
        <v>1</v>
      </c>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
        <f>$BW$2</f>
        <v>1</v>
      </c>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202"/>
    </row>
    <row r="12" spans="1:144" ht="102" x14ac:dyDescent="0.4">
      <c r="A12" s="186">
        <f>IF(M12,COUNTIF($M$4:M12,TRUE),"X")</f>
        <v>5</v>
      </c>
      <c r="B12" s="7" t="s">
        <v>644</v>
      </c>
      <c r="C12" s="127" t="s">
        <v>639</v>
      </c>
      <c r="D12" s="127" t="s">
        <v>620</v>
      </c>
      <c r="E12" s="127" t="s">
        <v>1147</v>
      </c>
      <c r="F12" s="126"/>
      <c r="G12" s="126"/>
      <c r="H12" s="127"/>
      <c r="I12" s="190" t="s">
        <v>623</v>
      </c>
      <c r="J12" s="68"/>
      <c r="K12" s="79" t="s">
        <v>645</v>
      </c>
      <c r="L12" s="6">
        <f t="shared" si="0"/>
        <v>1</v>
      </c>
      <c r="M12" s="6" t="b">
        <f>2=SUM(OR(AG12:AL12),AM12)</f>
        <v>1</v>
      </c>
      <c r="N12" s="6"/>
      <c r="O12" s="7"/>
      <c r="P12" s="7"/>
      <c r="Q12" s="7"/>
      <c r="R12" s="7"/>
      <c r="S12" s="7"/>
      <c r="T12" s="7"/>
      <c r="U12" s="7"/>
      <c r="V12" s="7"/>
      <c r="W12" s="7"/>
      <c r="X12" s="7"/>
      <c r="Y12" s="7"/>
      <c r="Z12" s="7"/>
      <c r="AA12" s="7"/>
      <c r="AB12" s="7"/>
      <c r="AC12" s="7"/>
      <c r="AD12" s="7"/>
      <c r="AE12" s="7"/>
      <c r="AF12" s="7"/>
      <c r="AG12" s="7">
        <f t="shared" si="1"/>
        <v>1</v>
      </c>
      <c r="AH12" s="7">
        <f t="shared" si="2"/>
        <v>1</v>
      </c>
      <c r="AI12" s="7">
        <f>$AI$2</f>
        <v>1</v>
      </c>
      <c r="AJ12" s="7">
        <f>$AJ$2</f>
        <v>1</v>
      </c>
      <c r="AK12" s="7">
        <f>$AK$2</f>
        <v>1</v>
      </c>
      <c r="AL12" s="7">
        <f>$AL$2</f>
        <v>1</v>
      </c>
      <c r="AM12" s="6">
        <f>$AM$2</f>
        <v>1</v>
      </c>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16"/>
    </row>
    <row r="13" spans="1:144" ht="102" x14ac:dyDescent="0.4">
      <c r="A13" s="186">
        <f>IF(M13,COUNTIF($M$4:M13,TRUE),"X")</f>
        <v>6</v>
      </c>
      <c r="B13" s="7" t="s">
        <v>646</v>
      </c>
      <c r="C13" s="127" t="s">
        <v>619</v>
      </c>
      <c r="D13" s="127" t="s">
        <v>647</v>
      </c>
      <c r="E13" s="127" t="s">
        <v>648</v>
      </c>
      <c r="F13" s="126"/>
      <c r="G13" s="126"/>
      <c r="H13" s="127"/>
      <c r="I13" s="190" t="s">
        <v>623</v>
      </c>
      <c r="J13" s="68"/>
      <c r="K13" s="80" t="s">
        <v>649</v>
      </c>
      <c r="L13" s="6">
        <f t="shared" si="0"/>
        <v>1</v>
      </c>
      <c r="M13" s="70" t="b">
        <f>3=SUM(AP13,OR(AR13,AS13), OR(AG13:AL13))</f>
        <v>1</v>
      </c>
      <c r="N13" s="6"/>
      <c r="O13" s="7"/>
      <c r="P13" s="7"/>
      <c r="Q13" s="7"/>
      <c r="R13" s="7"/>
      <c r="S13" s="7"/>
      <c r="T13" s="7"/>
      <c r="U13" s="7"/>
      <c r="V13" s="7"/>
      <c r="W13" s="7"/>
      <c r="X13" s="7"/>
      <c r="Y13" s="7"/>
      <c r="Z13" s="7"/>
      <c r="AA13" s="7"/>
      <c r="AB13" s="7"/>
      <c r="AC13" s="7"/>
      <c r="AD13" s="7"/>
      <c r="AE13" s="7"/>
      <c r="AF13" s="7"/>
      <c r="AG13" s="7">
        <f t="shared" si="1"/>
        <v>1</v>
      </c>
      <c r="AH13" s="7">
        <f t="shared" si="2"/>
        <v>1</v>
      </c>
      <c r="AI13" s="7">
        <f>$AI$2</f>
        <v>1</v>
      </c>
      <c r="AJ13" s="7">
        <f>$AJ$2</f>
        <v>1</v>
      </c>
      <c r="AK13" s="7">
        <f>$AK$2</f>
        <v>1</v>
      </c>
      <c r="AL13" s="7">
        <f>$AL$2</f>
        <v>1</v>
      </c>
      <c r="AM13" s="6"/>
      <c r="AN13" s="7"/>
      <c r="AO13" s="7"/>
      <c r="AP13" s="7">
        <f>$AP$2</f>
        <v>1</v>
      </c>
      <c r="AQ13" s="7"/>
      <c r="AR13" s="7">
        <f>$AR$2</f>
        <v>1</v>
      </c>
      <c r="AS13" s="7">
        <f>$AS$2</f>
        <v>1</v>
      </c>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16"/>
    </row>
    <row r="14" spans="1:144" ht="218.6" x14ac:dyDescent="0.4">
      <c r="A14" s="186" t="str">
        <f>IF(M14,COUNTIF($M$4:M14,TRUE),"X")</f>
        <v>X</v>
      </c>
      <c r="B14" s="7" t="s">
        <v>650</v>
      </c>
      <c r="C14" s="127" t="s">
        <v>619</v>
      </c>
      <c r="D14" s="127" t="s">
        <v>647</v>
      </c>
      <c r="E14" s="127" t="s">
        <v>1233</v>
      </c>
      <c r="F14" s="126"/>
      <c r="G14" s="126"/>
      <c r="H14" s="127"/>
      <c r="I14" s="190" t="s">
        <v>623</v>
      </c>
      <c r="J14" s="68"/>
      <c r="K14" s="80" t="s">
        <v>651</v>
      </c>
      <c r="L14" s="6">
        <f t="shared" si="0"/>
        <v>0</v>
      </c>
      <c r="M14" s="6" t="b">
        <f>3=SUM(OR(AG14:AL14),OR(AU14,AV14,AX14,AY14,BA14,BB14,BC14),CT14)</f>
        <v>0</v>
      </c>
      <c r="N14" s="6"/>
      <c r="O14" s="7"/>
      <c r="P14" s="7"/>
      <c r="Q14" s="7"/>
      <c r="R14" s="7"/>
      <c r="S14" s="7"/>
      <c r="T14" s="7"/>
      <c r="U14" s="7"/>
      <c r="V14" s="7"/>
      <c r="W14" s="7"/>
      <c r="X14" s="7"/>
      <c r="Y14" s="7"/>
      <c r="Z14" s="7"/>
      <c r="AA14" s="7"/>
      <c r="AB14" s="7"/>
      <c r="AC14" s="7"/>
      <c r="AD14" s="7"/>
      <c r="AE14" s="7"/>
      <c r="AF14" s="7"/>
      <c r="AG14" s="7">
        <f t="shared" si="1"/>
        <v>1</v>
      </c>
      <c r="AH14" s="7">
        <f t="shared" si="2"/>
        <v>1</v>
      </c>
      <c r="AI14" s="7">
        <f>$AI$2</f>
        <v>1</v>
      </c>
      <c r="AJ14" s="7">
        <f>$AJ$2</f>
        <v>1</v>
      </c>
      <c r="AK14" s="7">
        <f>$AK$2</f>
        <v>1</v>
      </c>
      <c r="AL14" s="7">
        <f>$AL$2</f>
        <v>1</v>
      </c>
      <c r="AM14" s="6"/>
      <c r="AN14" s="7"/>
      <c r="AO14" s="7"/>
      <c r="AP14" s="7"/>
      <c r="AQ14" s="7"/>
      <c r="AR14" s="7"/>
      <c r="AS14" s="7"/>
      <c r="AT14" s="7"/>
      <c r="AU14" s="7">
        <f>$AU$2</f>
        <v>1</v>
      </c>
      <c r="AV14" s="7">
        <f>$AV$2</f>
        <v>1</v>
      </c>
      <c r="AW14" s="7"/>
      <c r="AX14" s="7">
        <f>$AX$2</f>
        <v>1</v>
      </c>
      <c r="AY14" s="7">
        <f>$AY$2</f>
        <v>1</v>
      </c>
      <c r="AZ14" s="7"/>
      <c r="BA14" s="7">
        <f>$BA$2</f>
        <v>1</v>
      </c>
      <c r="BB14" s="7">
        <f>$BB$2</f>
        <v>1</v>
      </c>
      <c r="BC14" s="7">
        <f>$BC$2</f>
        <v>1</v>
      </c>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f>$CT$2</f>
        <v>0</v>
      </c>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16"/>
    </row>
    <row r="15" spans="1:144" ht="29.15" x14ac:dyDescent="0.4">
      <c r="A15" s="186" t="str">
        <f>IF(M15,COUNTIF($M$4:M15,TRUE),"X")</f>
        <v>X</v>
      </c>
      <c r="B15" s="7" t="s">
        <v>652</v>
      </c>
      <c r="C15" s="127" t="s">
        <v>619</v>
      </c>
      <c r="D15" s="127" t="s">
        <v>653</v>
      </c>
      <c r="E15" s="127" t="s">
        <v>654</v>
      </c>
      <c r="F15" s="126"/>
      <c r="G15" s="126"/>
      <c r="H15" s="127"/>
      <c r="I15" s="190" t="s">
        <v>623</v>
      </c>
      <c r="J15" s="68"/>
      <c r="K15" s="79" t="s">
        <v>655</v>
      </c>
      <c r="L15" s="6">
        <f t="shared" si="0"/>
        <v>0</v>
      </c>
      <c r="M15" s="6" t="b">
        <f>3=SUM(OR(AG15,AH15),OR(BB15,BC15),N15)</f>
        <v>0</v>
      </c>
      <c r="N15" s="6">
        <f>$N$2</f>
        <v>0</v>
      </c>
      <c r="O15" s="7"/>
      <c r="P15" s="7"/>
      <c r="Q15" s="7"/>
      <c r="R15" s="7"/>
      <c r="S15" s="7"/>
      <c r="T15" s="7"/>
      <c r="U15" s="7"/>
      <c r="V15" s="7"/>
      <c r="W15" s="7"/>
      <c r="X15" s="7"/>
      <c r="Y15" s="7"/>
      <c r="Z15" s="7"/>
      <c r="AA15" s="7"/>
      <c r="AB15" s="7"/>
      <c r="AC15" s="7"/>
      <c r="AD15" s="7"/>
      <c r="AE15" s="7"/>
      <c r="AF15" s="7"/>
      <c r="AG15" s="7">
        <f t="shared" si="1"/>
        <v>1</v>
      </c>
      <c r="AH15" s="7">
        <f t="shared" si="2"/>
        <v>1</v>
      </c>
      <c r="AI15" s="7"/>
      <c r="AJ15" s="7"/>
      <c r="AK15" s="7"/>
      <c r="AL15" s="7"/>
      <c r="AM15" s="6"/>
      <c r="AN15" s="7"/>
      <c r="AO15" s="7"/>
      <c r="AP15" s="7"/>
      <c r="AQ15" s="7"/>
      <c r="AR15" s="7"/>
      <c r="AS15" s="7"/>
      <c r="AT15" s="7"/>
      <c r="AU15" s="7"/>
      <c r="AV15" s="7"/>
      <c r="AW15" s="7"/>
      <c r="AX15" s="7"/>
      <c r="AY15" s="7"/>
      <c r="AZ15" s="7"/>
      <c r="BA15" s="7"/>
      <c r="BB15" s="7">
        <f>$BB$2</f>
        <v>1</v>
      </c>
      <c r="BC15" s="7">
        <f>$BC$2</f>
        <v>1</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16"/>
    </row>
    <row r="16" spans="1:144" ht="58.3" x14ac:dyDescent="0.4">
      <c r="A16" s="186" t="str">
        <f>IF(M16,COUNTIF($M$4:M16,TRUE),"X")</f>
        <v>X</v>
      </c>
      <c r="B16" s="7" t="s">
        <v>656</v>
      </c>
      <c r="C16" s="127" t="s">
        <v>619</v>
      </c>
      <c r="D16" s="127" t="s">
        <v>657</v>
      </c>
      <c r="E16" s="127" t="s">
        <v>1148</v>
      </c>
      <c r="F16" s="126"/>
      <c r="G16" s="126"/>
      <c r="H16" s="127"/>
      <c r="I16" s="190" t="s">
        <v>623</v>
      </c>
      <c r="J16" s="68"/>
      <c r="K16" s="79" t="s">
        <v>658</v>
      </c>
      <c r="L16" s="6">
        <f t="shared" si="0"/>
        <v>0</v>
      </c>
      <c r="M16" s="6" t="b">
        <f>3=SUM(OR(AG16:AL16),OR(AT16,AX16,AY16,AZ16),N16)</f>
        <v>0</v>
      </c>
      <c r="N16" s="6">
        <f>$N$2</f>
        <v>0</v>
      </c>
      <c r="O16" s="7"/>
      <c r="P16" s="7"/>
      <c r="Q16" s="7"/>
      <c r="R16" s="7"/>
      <c r="S16" s="7"/>
      <c r="T16" s="7"/>
      <c r="U16" s="7"/>
      <c r="V16" s="7"/>
      <c r="W16" s="7"/>
      <c r="X16" s="7"/>
      <c r="Y16" s="7"/>
      <c r="Z16" s="7"/>
      <c r="AA16" s="7"/>
      <c r="AB16" s="7"/>
      <c r="AC16" s="7"/>
      <c r="AD16" s="7"/>
      <c r="AE16" s="7"/>
      <c r="AF16" s="7"/>
      <c r="AG16" s="7">
        <f t="shared" si="1"/>
        <v>1</v>
      </c>
      <c r="AH16" s="7">
        <f t="shared" si="2"/>
        <v>1</v>
      </c>
      <c r="AI16" s="7">
        <f>$AI$2</f>
        <v>1</v>
      </c>
      <c r="AJ16" s="7">
        <f>$AJ$2</f>
        <v>1</v>
      </c>
      <c r="AK16" s="7">
        <f>$AK$2</f>
        <v>1</v>
      </c>
      <c r="AL16" s="7">
        <f>$AL$2</f>
        <v>1</v>
      </c>
      <c r="AM16" s="6"/>
      <c r="AN16" s="7"/>
      <c r="AO16" s="7"/>
      <c r="AP16" s="7"/>
      <c r="AQ16" s="7"/>
      <c r="AR16" s="7"/>
      <c r="AS16" s="7"/>
      <c r="AT16" s="7">
        <f>$AT$2</f>
        <v>1</v>
      </c>
      <c r="AU16" s="7"/>
      <c r="AV16" s="7"/>
      <c r="AW16" s="7"/>
      <c r="AX16" s="7">
        <f>$AX$2</f>
        <v>1</v>
      </c>
      <c r="AY16" s="7">
        <f>$AY$2</f>
        <v>1</v>
      </c>
      <c r="AZ16" s="7">
        <f>$AZ$2</f>
        <v>1</v>
      </c>
      <c r="BA16" s="7"/>
      <c r="BB16" s="7"/>
      <c r="BC16" s="7"/>
      <c r="BD16" s="7"/>
      <c r="BE16" s="7"/>
      <c r="BF16" s="7"/>
      <c r="BG16" s="7"/>
      <c r="BH16" s="7"/>
      <c r="BI16" s="7"/>
      <c r="BJ16" s="7"/>
      <c r="BK16" s="7"/>
      <c r="BL16" s="7"/>
      <c r="BM16" s="7"/>
      <c r="BN16" s="6"/>
      <c r="BO16" s="6"/>
      <c r="BP16" s="6"/>
      <c r="BQ16" s="7"/>
      <c r="BR16" s="7"/>
      <c r="BS16" s="7"/>
      <c r="BT16" s="7"/>
      <c r="BU16" s="7"/>
      <c r="BV16" s="6"/>
      <c r="BW16" s="7"/>
      <c r="BX16" s="7"/>
      <c r="BY16" s="7"/>
      <c r="BZ16" s="6"/>
      <c r="CA16" s="7"/>
      <c r="CB16" s="7"/>
      <c r="CC16" s="7"/>
      <c r="CD16" s="7"/>
      <c r="CE16" s="6"/>
      <c r="CF16" s="6"/>
      <c r="CG16" s="7"/>
      <c r="CH16" s="7"/>
      <c r="CI16" s="7"/>
      <c r="CJ16" s="7"/>
      <c r="CK16" s="7"/>
      <c r="CL16" s="7"/>
      <c r="CM16" s="7"/>
      <c r="CN16" s="7"/>
      <c r="CO16" s="7"/>
      <c r="CP16" s="7"/>
      <c r="CQ16" s="7"/>
      <c r="CR16" s="7"/>
      <c r="CS16" s="7"/>
      <c r="CT16" s="7"/>
      <c r="CU16" s="7"/>
      <c r="CV16" s="7"/>
      <c r="CW16" s="7"/>
      <c r="CX16" s="7"/>
      <c r="CY16" s="7"/>
      <c r="CZ16" s="7"/>
      <c r="DA16" s="7"/>
      <c r="DB16" s="7"/>
      <c r="DC16" s="7"/>
      <c r="DD16" s="7"/>
      <c r="DE16" s="6"/>
      <c r="DF16" s="6"/>
      <c r="DG16" s="7"/>
      <c r="DH16" s="6"/>
      <c r="DI16" s="7"/>
      <c r="DJ16" s="6"/>
      <c r="DK16" s="6"/>
      <c r="DL16" s="7"/>
      <c r="DM16" s="7"/>
      <c r="DN16" s="6"/>
      <c r="DO16" s="6"/>
      <c r="DP16" s="6"/>
      <c r="DQ16" s="6"/>
      <c r="DR16" s="6"/>
      <c r="DS16" s="6"/>
      <c r="DT16" s="6"/>
      <c r="DU16" s="6"/>
      <c r="DV16" s="6"/>
      <c r="DW16" s="6"/>
      <c r="DX16" s="7"/>
      <c r="DY16" s="7"/>
      <c r="DZ16" s="7"/>
      <c r="EA16" s="7"/>
      <c r="EB16" s="7"/>
      <c r="EC16" s="7"/>
      <c r="ED16" s="7"/>
      <c r="EE16" s="7"/>
      <c r="EF16" s="7"/>
      <c r="EG16" s="7"/>
      <c r="EH16" s="7"/>
      <c r="EI16" s="7"/>
      <c r="EJ16" s="7"/>
      <c r="EK16" s="7"/>
      <c r="EL16" s="7"/>
      <c r="EM16" s="16"/>
    </row>
    <row r="17" spans="1:143" ht="87.45" x14ac:dyDescent="0.4">
      <c r="A17" s="186">
        <f>IF(M17,COUNTIF($M$4:M17,TRUE),"X")</f>
        <v>7</v>
      </c>
      <c r="B17" s="7" t="s">
        <v>659</v>
      </c>
      <c r="C17" s="127" t="s">
        <v>619</v>
      </c>
      <c r="D17" s="127" t="s">
        <v>660</v>
      </c>
      <c r="E17" s="127" t="s">
        <v>661</v>
      </c>
      <c r="F17" s="126"/>
      <c r="G17" s="126"/>
      <c r="H17" s="127"/>
      <c r="I17" s="190" t="s">
        <v>623</v>
      </c>
      <c r="J17" s="68"/>
      <c r="K17" s="79" t="s">
        <v>662</v>
      </c>
      <c r="L17" s="6">
        <f t="shared" si="0"/>
        <v>1</v>
      </c>
      <c r="M17" s="6" t="b">
        <f>4=SUM(OR(AG17:AL17),OR(AX17,AY17,BA17),AM17,CV17)</f>
        <v>1</v>
      </c>
      <c r="N17" s="6"/>
      <c r="O17" s="7"/>
      <c r="P17" s="7"/>
      <c r="Q17" s="7"/>
      <c r="R17" s="7"/>
      <c r="S17" s="7"/>
      <c r="T17" s="7"/>
      <c r="U17" s="7"/>
      <c r="V17" s="7"/>
      <c r="W17" s="7"/>
      <c r="X17" s="7"/>
      <c r="Y17" s="7"/>
      <c r="Z17" s="7"/>
      <c r="AA17" s="7"/>
      <c r="AB17" s="7"/>
      <c r="AC17" s="7"/>
      <c r="AD17" s="7"/>
      <c r="AE17" s="7"/>
      <c r="AF17" s="7"/>
      <c r="AG17" s="7">
        <f t="shared" si="1"/>
        <v>1</v>
      </c>
      <c r="AH17" s="7">
        <f t="shared" si="2"/>
        <v>1</v>
      </c>
      <c r="AI17" s="7">
        <f>$AI$2</f>
        <v>1</v>
      </c>
      <c r="AJ17" s="7">
        <f>$AJ$2</f>
        <v>1</v>
      </c>
      <c r="AK17" s="7">
        <f>$AK$2</f>
        <v>1</v>
      </c>
      <c r="AL17" s="7">
        <f>$AL$2</f>
        <v>1</v>
      </c>
      <c r="AM17" s="6">
        <f>AM$2</f>
        <v>1</v>
      </c>
      <c r="AN17" s="7"/>
      <c r="AO17" s="7"/>
      <c r="AP17" s="7"/>
      <c r="AQ17" s="7"/>
      <c r="AR17" s="7"/>
      <c r="AS17" s="7"/>
      <c r="AT17" s="7"/>
      <c r="AU17" s="7"/>
      <c r="AV17" s="7"/>
      <c r="AW17" s="7"/>
      <c r="AX17" s="7">
        <f>$AX$2</f>
        <v>1</v>
      </c>
      <c r="AY17" s="7">
        <f>$AY$2</f>
        <v>1</v>
      </c>
      <c r="AZ17" s="7"/>
      <c r="BA17" s="7">
        <f>$BA$2</f>
        <v>1</v>
      </c>
      <c r="BB17" s="7"/>
      <c r="BC17" s="7"/>
      <c r="BD17" s="7"/>
      <c r="BE17" s="7"/>
      <c r="BF17" s="7"/>
      <c r="BG17" s="7"/>
      <c r="BH17" s="7"/>
      <c r="BI17" s="7"/>
      <c r="BJ17" s="7"/>
      <c r="BK17" s="7"/>
      <c r="BL17" s="7"/>
      <c r="BM17" s="7"/>
      <c r="BN17" s="6"/>
      <c r="BO17" s="6"/>
      <c r="BP17" s="6"/>
      <c r="BQ17" s="7"/>
      <c r="BR17" s="7"/>
      <c r="BS17" s="7"/>
      <c r="BT17" s="7"/>
      <c r="BU17" s="7"/>
      <c r="BV17" s="6"/>
      <c r="BW17" s="7"/>
      <c r="BX17" s="7"/>
      <c r="BY17" s="7"/>
      <c r="BZ17" s="6"/>
      <c r="CA17" s="7"/>
      <c r="CB17" s="7"/>
      <c r="CC17" s="7"/>
      <c r="CD17" s="7"/>
      <c r="CE17" s="6"/>
      <c r="CF17" s="6"/>
      <c r="CG17" s="7"/>
      <c r="CH17" s="7"/>
      <c r="CI17" s="7"/>
      <c r="CJ17" s="7"/>
      <c r="CK17" s="7"/>
      <c r="CL17" s="7"/>
      <c r="CM17" s="7"/>
      <c r="CN17" s="7"/>
      <c r="CO17" s="7"/>
      <c r="CP17" s="7"/>
      <c r="CQ17" s="7"/>
      <c r="CR17" s="7"/>
      <c r="CS17" s="7"/>
      <c r="CT17" s="7"/>
      <c r="CU17" s="7"/>
      <c r="CV17" s="7">
        <f>$CV$2</f>
        <v>1</v>
      </c>
      <c r="CW17" s="7"/>
      <c r="CX17" s="7"/>
      <c r="CY17" s="7"/>
      <c r="CZ17" s="7"/>
      <c r="DA17" s="7"/>
      <c r="DB17" s="7"/>
      <c r="DC17" s="7"/>
      <c r="DD17" s="7"/>
      <c r="DE17" s="6"/>
      <c r="DF17" s="6"/>
      <c r="DG17" s="7"/>
      <c r="DH17" s="6"/>
      <c r="DI17" s="7"/>
      <c r="DJ17" s="6"/>
      <c r="DK17" s="6"/>
      <c r="DL17" s="7"/>
      <c r="DM17" s="7"/>
      <c r="DN17" s="6"/>
      <c r="DO17" s="6"/>
      <c r="DP17" s="6"/>
      <c r="DQ17" s="6"/>
      <c r="DR17" s="6"/>
      <c r="DS17" s="6"/>
      <c r="DT17" s="6"/>
      <c r="DU17" s="6"/>
      <c r="DV17" s="6"/>
      <c r="DW17" s="6"/>
      <c r="DX17" s="7"/>
      <c r="DY17" s="7"/>
      <c r="DZ17" s="7"/>
      <c r="EA17" s="7"/>
      <c r="EB17" s="7"/>
      <c r="EC17" s="7"/>
      <c r="ED17" s="7"/>
      <c r="EE17" s="7"/>
      <c r="EF17" s="7"/>
      <c r="EG17" s="7"/>
      <c r="EH17" s="7"/>
      <c r="EI17" s="7"/>
      <c r="EJ17" s="7"/>
      <c r="EK17" s="7"/>
      <c r="EL17" s="7"/>
      <c r="EM17" s="16"/>
    </row>
    <row r="18" spans="1:143" ht="102" x14ac:dyDescent="0.4">
      <c r="A18" s="186">
        <f>IF(M18,COUNTIF($M$4:M18,TRUE),"X")</f>
        <v>8</v>
      </c>
      <c r="B18" s="7" t="s">
        <v>663</v>
      </c>
      <c r="C18" s="127" t="s">
        <v>619</v>
      </c>
      <c r="D18" s="127" t="s">
        <v>660</v>
      </c>
      <c r="E18" s="127" t="s">
        <v>664</v>
      </c>
      <c r="F18" s="126"/>
      <c r="G18" s="126"/>
      <c r="H18" s="127"/>
      <c r="I18" s="190" t="s">
        <v>623</v>
      </c>
      <c r="J18" s="68"/>
      <c r="K18" s="79" t="s">
        <v>665</v>
      </c>
      <c r="L18" s="6">
        <f t="shared" si="0"/>
        <v>1</v>
      </c>
      <c r="M18" s="6" t="b">
        <f>4=SUM(OR(AG18,AH18),OR(AT18,AU18,AV18,AX18,AY18,AZ18,BA18,BB18,BC18),AM18,CV18)</f>
        <v>1</v>
      </c>
      <c r="N18" s="6"/>
      <c r="O18" s="7"/>
      <c r="P18" s="7"/>
      <c r="Q18" s="7"/>
      <c r="R18" s="7"/>
      <c r="S18" s="7"/>
      <c r="T18" s="7"/>
      <c r="U18" s="7"/>
      <c r="V18" s="7"/>
      <c r="W18" s="7"/>
      <c r="X18" s="7"/>
      <c r="Y18" s="7"/>
      <c r="Z18" s="7"/>
      <c r="AA18" s="7"/>
      <c r="AB18" s="7"/>
      <c r="AC18" s="7"/>
      <c r="AD18" s="7"/>
      <c r="AE18" s="7"/>
      <c r="AF18" s="7"/>
      <c r="AG18" s="7">
        <f t="shared" si="1"/>
        <v>1</v>
      </c>
      <c r="AH18" s="7">
        <f t="shared" si="2"/>
        <v>1</v>
      </c>
      <c r="AI18" s="7"/>
      <c r="AJ18" s="7"/>
      <c r="AK18" s="7"/>
      <c r="AL18" s="7"/>
      <c r="AM18" s="6">
        <f>AM$2</f>
        <v>1</v>
      </c>
      <c r="AN18" s="7"/>
      <c r="AO18" s="7"/>
      <c r="AP18" s="7"/>
      <c r="AQ18" s="7"/>
      <c r="AR18" s="7"/>
      <c r="AS18" s="7"/>
      <c r="AT18" s="7">
        <f>$AT$2</f>
        <v>1</v>
      </c>
      <c r="AU18" s="7">
        <f>$AU$2</f>
        <v>1</v>
      </c>
      <c r="AV18" s="7">
        <f>$AV$2</f>
        <v>1</v>
      </c>
      <c r="AW18" s="7"/>
      <c r="AX18" s="7">
        <f>$AX$2</f>
        <v>1</v>
      </c>
      <c r="AY18" s="7">
        <f>$AY$2</f>
        <v>1</v>
      </c>
      <c r="AZ18" s="7">
        <f>$AZ$2</f>
        <v>1</v>
      </c>
      <c r="BA18" s="7">
        <f>$BA$2</f>
        <v>1</v>
      </c>
      <c r="BB18" s="7">
        <f>$BB$2</f>
        <v>1</v>
      </c>
      <c r="BC18" s="7">
        <f>$BC$2</f>
        <v>1</v>
      </c>
      <c r="BD18" s="7"/>
      <c r="BE18" s="7"/>
      <c r="BF18" s="7"/>
      <c r="BG18" s="7"/>
      <c r="BH18" s="7"/>
      <c r="BI18" s="7"/>
      <c r="BJ18" s="7"/>
      <c r="BK18" s="7"/>
      <c r="BL18" s="7"/>
      <c r="BM18" s="7"/>
      <c r="BN18" s="6"/>
      <c r="BO18" s="6"/>
      <c r="BP18" s="6"/>
      <c r="BQ18" s="7"/>
      <c r="BR18" s="7"/>
      <c r="BS18" s="7"/>
      <c r="BT18" s="7"/>
      <c r="BU18" s="7"/>
      <c r="BV18" s="6"/>
      <c r="BW18" s="7"/>
      <c r="BX18" s="7"/>
      <c r="BY18" s="7"/>
      <c r="BZ18" s="6"/>
      <c r="CA18" s="7"/>
      <c r="CB18" s="7"/>
      <c r="CC18" s="7"/>
      <c r="CD18" s="7"/>
      <c r="CE18" s="6"/>
      <c r="CF18" s="6"/>
      <c r="CG18" s="7"/>
      <c r="CH18" s="7"/>
      <c r="CI18" s="7"/>
      <c r="CJ18" s="7"/>
      <c r="CK18" s="7"/>
      <c r="CL18" s="7"/>
      <c r="CM18" s="7"/>
      <c r="CN18" s="7"/>
      <c r="CO18" s="7"/>
      <c r="CP18" s="7"/>
      <c r="CQ18" s="7"/>
      <c r="CR18" s="7"/>
      <c r="CS18" s="7"/>
      <c r="CT18" s="7"/>
      <c r="CU18" s="7"/>
      <c r="CV18" s="7">
        <f>$CV$2</f>
        <v>1</v>
      </c>
      <c r="CW18" s="7"/>
      <c r="CX18" s="7"/>
      <c r="CY18" s="7"/>
      <c r="CZ18" s="7"/>
      <c r="DA18" s="7"/>
      <c r="DB18" s="7"/>
      <c r="DC18" s="7"/>
      <c r="DD18" s="7"/>
      <c r="DE18" s="6"/>
      <c r="DF18" s="6"/>
      <c r="DG18" s="7"/>
      <c r="DH18" s="6"/>
      <c r="DI18" s="7"/>
      <c r="DJ18" s="6"/>
      <c r="DK18" s="6"/>
      <c r="DL18" s="7"/>
      <c r="DM18" s="7"/>
      <c r="DN18" s="6"/>
      <c r="DO18" s="6"/>
      <c r="DP18" s="6"/>
      <c r="DQ18" s="6"/>
      <c r="DR18" s="6"/>
      <c r="DS18" s="6"/>
      <c r="DT18" s="6"/>
      <c r="DU18" s="6"/>
      <c r="DV18" s="6"/>
      <c r="DW18" s="6"/>
      <c r="DX18" s="7"/>
      <c r="DY18" s="7"/>
      <c r="DZ18" s="7"/>
      <c r="EA18" s="7"/>
      <c r="EB18" s="7"/>
      <c r="EC18" s="7"/>
      <c r="ED18" s="7"/>
      <c r="EE18" s="7"/>
      <c r="EF18" s="7"/>
      <c r="EG18" s="7"/>
      <c r="EH18" s="7"/>
      <c r="EI18" s="7"/>
      <c r="EJ18" s="7"/>
      <c r="EK18" s="7"/>
      <c r="EL18" s="7"/>
      <c r="EM18" s="16"/>
    </row>
    <row r="19" spans="1:143" ht="58.3" x14ac:dyDescent="0.4">
      <c r="A19" s="186" t="str">
        <f>IF(M19,COUNTIF($M$4:M19,TRUE),"X")</f>
        <v>X</v>
      </c>
      <c r="B19" s="7" t="s">
        <v>666</v>
      </c>
      <c r="C19" s="127" t="s">
        <v>619</v>
      </c>
      <c r="D19" s="127" t="s">
        <v>667</v>
      </c>
      <c r="E19" s="127" t="s">
        <v>668</v>
      </c>
      <c r="F19" s="126"/>
      <c r="G19" s="126"/>
      <c r="H19" s="127"/>
      <c r="I19" s="190" t="s">
        <v>623</v>
      </c>
      <c r="J19" s="68"/>
      <c r="K19" s="79" t="s">
        <v>669</v>
      </c>
      <c r="L19" s="6">
        <f t="shared" si="0"/>
        <v>0</v>
      </c>
      <c r="M19" s="6" t="b">
        <f>3=SUM(AB19,DE19,N19)</f>
        <v>0</v>
      </c>
      <c r="N19" s="6">
        <f>$N$2</f>
        <v>0</v>
      </c>
      <c r="O19" s="7"/>
      <c r="P19" s="7"/>
      <c r="Q19" s="7"/>
      <c r="R19" s="7"/>
      <c r="S19" s="7"/>
      <c r="T19" s="7"/>
      <c r="U19" s="7"/>
      <c r="V19" s="7"/>
      <c r="W19" s="7"/>
      <c r="X19" s="7"/>
      <c r="Y19" s="7"/>
      <c r="Z19" s="7"/>
      <c r="AA19" s="7"/>
      <c r="AB19" s="7">
        <f>$AB$2</f>
        <v>1</v>
      </c>
      <c r="AC19" s="7"/>
      <c r="AD19" s="7"/>
      <c r="AE19" s="7"/>
      <c r="AF19" s="7"/>
      <c r="AG19" s="7"/>
      <c r="AH19" s="7"/>
      <c r="AI19" s="7"/>
      <c r="AJ19" s="7"/>
      <c r="AK19" s="7"/>
      <c r="AL19" s="7"/>
      <c r="AM19" s="6"/>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f>$DE$2</f>
        <v>1</v>
      </c>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16"/>
    </row>
    <row r="20" spans="1:143" ht="116.6" x14ac:dyDescent="0.4">
      <c r="A20" s="186">
        <f>IF(M20,COUNTIF($M$4:M20,TRUE),"X")</f>
        <v>9</v>
      </c>
      <c r="B20" s="7" t="s">
        <v>670</v>
      </c>
      <c r="C20" s="127" t="s">
        <v>601</v>
      </c>
      <c r="D20" s="127" t="s">
        <v>671</v>
      </c>
      <c r="E20" s="127" t="s">
        <v>672</v>
      </c>
      <c r="F20" s="126"/>
      <c r="G20" s="126"/>
      <c r="H20" s="127"/>
      <c r="I20" s="190" t="s">
        <v>623</v>
      </c>
      <c r="J20" s="68"/>
      <c r="K20" s="80" t="s">
        <v>673</v>
      </c>
      <c r="L20" s="6">
        <f t="shared" si="0"/>
        <v>1</v>
      </c>
      <c r="M20" s="6" t="b">
        <f>1=SUM(DD20)</f>
        <v>1</v>
      </c>
      <c r="N20" s="6"/>
      <c r="O20" s="7"/>
      <c r="P20" s="7"/>
      <c r="Q20" s="7"/>
      <c r="R20" s="7"/>
      <c r="S20" s="7"/>
      <c r="T20" s="7"/>
      <c r="U20" s="7"/>
      <c r="V20" s="7"/>
      <c r="W20" s="7"/>
      <c r="X20" s="7"/>
      <c r="Y20" s="7"/>
      <c r="Z20" s="7"/>
      <c r="AA20" s="7"/>
      <c r="AB20" s="7"/>
      <c r="AC20" s="7"/>
      <c r="AD20" s="7"/>
      <c r="AE20" s="7"/>
      <c r="AF20" s="7"/>
      <c r="AG20" s="7"/>
      <c r="AH20" s="7"/>
      <c r="AI20" s="7"/>
      <c r="AJ20" s="7"/>
      <c r="AK20" s="7"/>
      <c r="AL20" s="7"/>
      <c r="AM20" s="6"/>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f>$DD$2</f>
        <v>1</v>
      </c>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16"/>
    </row>
    <row r="21" spans="1:143" ht="43.75" x14ac:dyDescent="0.4">
      <c r="A21" s="186">
        <f>IF(M21,COUNTIF($M$4:M21,TRUE),"X")</f>
        <v>10</v>
      </c>
      <c r="B21" s="7" t="s">
        <v>674</v>
      </c>
      <c r="C21" s="127" t="s">
        <v>601</v>
      </c>
      <c r="D21" s="127" t="s">
        <v>671</v>
      </c>
      <c r="E21" s="127" t="s">
        <v>1149</v>
      </c>
      <c r="F21" s="126"/>
      <c r="G21" s="126"/>
      <c r="H21" s="127"/>
      <c r="I21" s="190" t="s">
        <v>623</v>
      </c>
      <c r="J21" s="68"/>
      <c r="K21" s="80" t="s">
        <v>675</v>
      </c>
      <c r="L21" s="6">
        <f t="shared" si="0"/>
        <v>1</v>
      </c>
      <c r="M21" s="6" t="b">
        <f>2=SUM(AB21,OR(AO21:AP21))</f>
        <v>1</v>
      </c>
      <c r="N21" s="6"/>
      <c r="O21" s="7"/>
      <c r="P21" s="7"/>
      <c r="Q21" s="7"/>
      <c r="R21" s="7"/>
      <c r="S21" s="7"/>
      <c r="T21" s="7"/>
      <c r="U21" s="7"/>
      <c r="V21" s="7"/>
      <c r="W21" s="7"/>
      <c r="X21" s="7"/>
      <c r="Y21" s="7"/>
      <c r="Z21" s="7"/>
      <c r="AA21" s="7"/>
      <c r="AB21" s="7">
        <f>$AB$2</f>
        <v>1</v>
      </c>
      <c r="AC21" s="7"/>
      <c r="AD21" s="7"/>
      <c r="AE21" s="7"/>
      <c r="AF21" s="7"/>
      <c r="AG21" s="7"/>
      <c r="AH21" s="7"/>
      <c r="AI21" s="7"/>
      <c r="AJ21" s="7"/>
      <c r="AK21" s="7"/>
      <c r="AL21" s="7"/>
      <c r="AM21" s="6"/>
      <c r="AN21" s="7"/>
      <c r="AO21" s="7">
        <f>$AO$2</f>
        <v>1</v>
      </c>
      <c r="AP21" s="7">
        <f>$AP$2</f>
        <v>1</v>
      </c>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16"/>
    </row>
    <row r="22" spans="1:143" ht="43.75" x14ac:dyDescent="0.4">
      <c r="A22" s="186">
        <f>IF(M22,COUNTIF($M$4:M22,TRUE),"X")</f>
        <v>11</v>
      </c>
      <c r="B22" s="7" t="s">
        <v>676</v>
      </c>
      <c r="C22" s="127" t="s">
        <v>601</v>
      </c>
      <c r="D22" s="127" t="s">
        <v>677</v>
      </c>
      <c r="E22" s="127" t="s">
        <v>678</v>
      </c>
      <c r="F22" s="126"/>
      <c r="G22" s="126"/>
      <c r="H22" s="127"/>
      <c r="I22" s="190" t="s">
        <v>623</v>
      </c>
      <c r="J22" s="68"/>
      <c r="K22" s="79" t="s">
        <v>679</v>
      </c>
      <c r="L22" s="6">
        <f t="shared" si="0"/>
        <v>1</v>
      </c>
      <c r="M22" s="6" t="b">
        <f>3=SUM(DD22,AB22,OR(BW22,BX22))</f>
        <v>1</v>
      </c>
      <c r="N22" s="6"/>
      <c r="O22" s="7"/>
      <c r="P22" s="6"/>
      <c r="Q22" s="6"/>
      <c r="R22" s="6"/>
      <c r="S22" s="6"/>
      <c r="T22" s="6"/>
      <c r="U22" s="6"/>
      <c r="V22" s="6"/>
      <c r="W22" s="6"/>
      <c r="X22" s="6"/>
      <c r="Y22" s="6"/>
      <c r="Z22" s="6"/>
      <c r="AA22" s="6"/>
      <c r="AB22" s="7">
        <f>$AB$2</f>
        <v>1</v>
      </c>
      <c r="AC22" s="7"/>
      <c r="AD22" s="7"/>
      <c r="AE22" s="7"/>
      <c r="AF22" s="7"/>
      <c r="AG22" s="7"/>
      <c r="AH22" s="7"/>
      <c r="AI22" s="7"/>
      <c r="AJ22" s="7"/>
      <c r="AK22" s="7"/>
      <c r="AL22" s="7"/>
      <c r="AM22" s="6"/>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f>$BW$2</f>
        <v>1</v>
      </c>
      <c r="BX22" s="6">
        <f>$BX$2</f>
        <v>1</v>
      </c>
      <c r="BY22" s="6"/>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f>$DD$2</f>
        <v>1</v>
      </c>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16"/>
    </row>
    <row r="23" spans="1:143" ht="29.15" x14ac:dyDescent="0.4">
      <c r="A23" s="186">
        <f>IF(M23,COUNTIF($M$4:M23,TRUE),"X")</f>
        <v>12</v>
      </c>
      <c r="B23" s="7" t="s">
        <v>682</v>
      </c>
      <c r="C23" s="127" t="s">
        <v>601</v>
      </c>
      <c r="D23" s="127" t="s">
        <v>680</v>
      </c>
      <c r="E23" s="127" t="s">
        <v>683</v>
      </c>
      <c r="F23" s="126"/>
      <c r="G23" s="126"/>
      <c r="H23" s="127"/>
      <c r="I23" s="190" t="s">
        <v>623</v>
      </c>
      <c r="J23" s="68"/>
      <c r="K23" s="80" t="s">
        <v>673</v>
      </c>
      <c r="L23" s="6">
        <f t="shared" si="0"/>
        <v>1</v>
      </c>
      <c r="M23" s="6" t="b">
        <f>1=SUM(DD23)</f>
        <v>1</v>
      </c>
      <c r="N23" s="6"/>
      <c r="O23" s="7"/>
      <c r="P23" s="7"/>
      <c r="Q23" s="7"/>
      <c r="R23" s="7"/>
      <c r="S23" s="7"/>
      <c r="T23" s="7"/>
      <c r="U23" s="7"/>
      <c r="V23" s="7"/>
      <c r="W23" s="7"/>
      <c r="X23" s="7"/>
      <c r="Y23" s="7"/>
      <c r="Z23" s="7"/>
      <c r="AA23" s="7"/>
      <c r="AB23" s="7"/>
      <c r="AC23" s="7"/>
      <c r="AD23" s="7"/>
      <c r="AE23" s="7"/>
      <c r="AF23" s="7"/>
      <c r="AG23" s="7"/>
      <c r="AH23" s="7"/>
      <c r="AI23" s="7"/>
      <c r="AJ23" s="7"/>
      <c r="AK23" s="7"/>
      <c r="AL23" s="7"/>
      <c r="AM23" s="6"/>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f>$DD$2</f>
        <v>1</v>
      </c>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16"/>
    </row>
    <row r="24" spans="1:143" ht="58.3" x14ac:dyDescent="0.4">
      <c r="A24" s="186">
        <f>IF(M24,COUNTIF($M$4:M24,TRUE),"X")</f>
        <v>13</v>
      </c>
      <c r="B24" s="7" t="s">
        <v>684</v>
      </c>
      <c r="C24" s="127" t="s">
        <v>601</v>
      </c>
      <c r="D24" s="127" t="s">
        <v>680</v>
      </c>
      <c r="E24" s="127" t="s">
        <v>1141</v>
      </c>
      <c r="F24" s="126"/>
      <c r="G24" s="126"/>
      <c r="H24" s="127"/>
      <c r="I24" s="190" t="s">
        <v>623</v>
      </c>
      <c r="J24" s="68"/>
      <c r="K24" s="79" t="s">
        <v>1139</v>
      </c>
      <c r="L24" s="6">
        <f t="shared" si="0"/>
        <v>1</v>
      </c>
      <c r="M24" s="6" t="b">
        <f>2=SUM(OR(AO24,AP24),OR(AD24,2=SUM(AE24,OR(AG24:AL24))))</f>
        <v>1</v>
      </c>
      <c r="N24" s="6"/>
      <c r="O24" s="7"/>
      <c r="P24" s="7"/>
      <c r="Q24" s="7"/>
      <c r="R24" s="7"/>
      <c r="S24" s="7"/>
      <c r="T24" s="7"/>
      <c r="U24" s="7"/>
      <c r="V24" s="7"/>
      <c r="W24" s="7"/>
      <c r="X24" s="7"/>
      <c r="Y24" s="7"/>
      <c r="Z24" s="7"/>
      <c r="AA24" s="7"/>
      <c r="AB24" s="7"/>
      <c r="AC24" s="7"/>
      <c r="AD24" s="7">
        <f>$AD$2</f>
        <v>1</v>
      </c>
      <c r="AE24" s="7">
        <f>$AE$2</f>
        <v>1</v>
      </c>
      <c r="AF24" s="7"/>
      <c r="AG24" s="7">
        <f>$AG$2</f>
        <v>1</v>
      </c>
      <c r="AH24" s="7">
        <f>$AH$2</f>
        <v>1</v>
      </c>
      <c r="AI24" s="7">
        <f>$AI$2</f>
        <v>1</v>
      </c>
      <c r="AJ24" s="7">
        <f>$AJ$2</f>
        <v>1</v>
      </c>
      <c r="AK24" s="7">
        <f>$AK$2</f>
        <v>1</v>
      </c>
      <c r="AL24" s="7">
        <f>$AL$2</f>
        <v>1</v>
      </c>
      <c r="AM24" s="6"/>
      <c r="AN24" s="7"/>
      <c r="AO24" s="7">
        <f>$AO$2</f>
        <v>1</v>
      </c>
      <c r="AP24" s="7">
        <f>$AP$2</f>
        <v>1</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16"/>
    </row>
    <row r="25" spans="1:143" ht="29.15" x14ac:dyDescent="0.4">
      <c r="A25" s="186">
        <f>IF(M25,COUNTIF($M$4:M25,TRUE),"X")</f>
        <v>14</v>
      </c>
      <c r="B25" s="7" t="s">
        <v>1089</v>
      </c>
      <c r="C25" s="127" t="s">
        <v>601</v>
      </c>
      <c r="D25" s="127" t="s">
        <v>680</v>
      </c>
      <c r="E25" s="127" t="s">
        <v>1150</v>
      </c>
      <c r="F25" s="126"/>
      <c r="G25" s="126"/>
      <c r="H25" s="127"/>
      <c r="I25" s="190" t="s">
        <v>623</v>
      </c>
      <c r="J25" s="68"/>
      <c r="K25" s="80" t="s">
        <v>673</v>
      </c>
      <c r="L25" s="6">
        <f t="shared" si="0"/>
        <v>1</v>
      </c>
      <c r="M25" s="6" t="b">
        <f>1=SUM(DD25)</f>
        <v>1</v>
      </c>
      <c r="N25" s="6"/>
      <c r="O25" s="7"/>
      <c r="P25" s="7"/>
      <c r="Q25" s="7"/>
      <c r="R25" s="7"/>
      <c r="S25" s="7"/>
      <c r="T25" s="7"/>
      <c r="U25" s="7"/>
      <c r="V25" s="7"/>
      <c r="W25" s="7"/>
      <c r="X25" s="7"/>
      <c r="Y25" s="7"/>
      <c r="Z25" s="7"/>
      <c r="AA25" s="7"/>
      <c r="AB25" s="7"/>
      <c r="AC25" s="7"/>
      <c r="AD25" s="7"/>
      <c r="AE25" s="7"/>
      <c r="AF25" s="7"/>
      <c r="AG25" s="7"/>
      <c r="AH25" s="7"/>
      <c r="AI25" s="7"/>
      <c r="AJ25" s="7"/>
      <c r="AK25" s="7"/>
      <c r="AL25" s="7"/>
      <c r="AM25" s="6"/>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f>$DD$2</f>
        <v>1</v>
      </c>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16"/>
    </row>
    <row r="26" spans="1:143" ht="174.9" x14ac:dyDescent="0.4">
      <c r="A26" s="186">
        <f>IF(M26,COUNTIF($M$4:M26,TRUE),"X")</f>
        <v>15</v>
      </c>
      <c r="B26" s="7" t="s">
        <v>1090</v>
      </c>
      <c r="C26" s="127" t="s">
        <v>601</v>
      </c>
      <c r="D26" s="127" t="s">
        <v>680</v>
      </c>
      <c r="E26" s="127" t="s">
        <v>685</v>
      </c>
      <c r="F26" s="126"/>
      <c r="G26" s="126"/>
      <c r="H26" s="127"/>
      <c r="I26" s="190" t="s">
        <v>623</v>
      </c>
      <c r="J26" s="68"/>
      <c r="K26" s="80" t="s">
        <v>686</v>
      </c>
      <c r="L26" s="6">
        <f t="shared" si="0"/>
        <v>1</v>
      </c>
      <c r="M26" s="6" t="b">
        <f>2=SUM(OR(AG26:AL26),DD26)</f>
        <v>1</v>
      </c>
      <c r="N26" s="6"/>
      <c r="O26" s="7"/>
      <c r="P26" s="7"/>
      <c r="Q26" s="7"/>
      <c r="R26" s="7"/>
      <c r="S26" s="7"/>
      <c r="T26" s="7"/>
      <c r="U26" s="7"/>
      <c r="V26" s="7"/>
      <c r="W26" s="7"/>
      <c r="X26" s="7"/>
      <c r="Y26" s="7"/>
      <c r="Z26" s="7"/>
      <c r="AA26" s="7"/>
      <c r="AB26" s="7"/>
      <c r="AC26" s="7"/>
      <c r="AD26" s="7"/>
      <c r="AE26" s="7"/>
      <c r="AF26" s="7"/>
      <c r="AG26" s="7">
        <f>$AG$2</f>
        <v>1</v>
      </c>
      <c r="AH26" s="7">
        <f>$AH$2</f>
        <v>1</v>
      </c>
      <c r="AI26" s="7">
        <f>$AI$2</f>
        <v>1</v>
      </c>
      <c r="AJ26" s="7">
        <f>$AJ$2</f>
        <v>1</v>
      </c>
      <c r="AK26" s="7">
        <f>$AK$2</f>
        <v>1</v>
      </c>
      <c r="AL26" s="7">
        <f>$AL$2</f>
        <v>1</v>
      </c>
      <c r="AM26" s="6"/>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f>$DD$2</f>
        <v>1</v>
      </c>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16"/>
    </row>
    <row r="27" spans="1:143" ht="58.3" x14ac:dyDescent="0.4">
      <c r="A27" s="186">
        <f>IF(M27,COUNTIF($M$4:M27,TRUE),"X")</f>
        <v>16</v>
      </c>
      <c r="B27" s="7" t="s">
        <v>687</v>
      </c>
      <c r="C27" s="127" t="s">
        <v>601</v>
      </c>
      <c r="D27" s="127" t="s">
        <v>688</v>
      </c>
      <c r="E27" s="127" t="s">
        <v>689</v>
      </c>
      <c r="F27" s="126"/>
      <c r="G27" s="126"/>
      <c r="H27" s="127"/>
      <c r="I27" s="190" t="s">
        <v>623</v>
      </c>
      <c r="J27" s="68"/>
      <c r="K27" s="80" t="s">
        <v>686</v>
      </c>
      <c r="L27" s="6">
        <f t="shared" si="0"/>
        <v>1</v>
      </c>
      <c r="M27" s="6" t="b">
        <f>2=SUM(OR(AG27:AL27),DD27)</f>
        <v>1</v>
      </c>
      <c r="N27" s="6"/>
      <c r="O27" s="7"/>
      <c r="P27" s="7"/>
      <c r="Q27" s="7"/>
      <c r="R27" s="7"/>
      <c r="S27" s="7"/>
      <c r="T27" s="7"/>
      <c r="U27" s="7"/>
      <c r="V27" s="7"/>
      <c r="W27" s="7"/>
      <c r="X27" s="7"/>
      <c r="Y27" s="7"/>
      <c r="Z27" s="7"/>
      <c r="AA27" s="7"/>
      <c r="AB27" s="7"/>
      <c r="AC27" s="7"/>
      <c r="AD27" s="7"/>
      <c r="AE27" s="7"/>
      <c r="AF27" s="7"/>
      <c r="AG27" s="7">
        <f>$AG$2</f>
        <v>1</v>
      </c>
      <c r="AH27" s="7">
        <f>$AH$2</f>
        <v>1</v>
      </c>
      <c r="AI27" s="7">
        <f>$AI$2</f>
        <v>1</v>
      </c>
      <c r="AJ27" s="7">
        <f>$AJ$2</f>
        <v>1</v>
      </c>
      <c r="AK27" s="7">
        <f>$AK$2</f>
        <v>1</v>
      </c>
      <c r="AL27" s="7">
        <f>$AL$2</f>
        <v>1</v>
      </c>
      <c r="AM27" s="6"/>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f>$DD$2</f>
        <v>1</v>
      </c>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16"/>
    </row>
    <row r="28" spans="1:143" ht="87.45" x14ac:dyDescent="0.4">
      <c r="A28" s="186">
        <f>IF(M28,COUNTIF($M$4:M28,TRUE),"X")</f>
        <v>17</v>
      </c>
      <c r="B28" s="7" t="s">
        <v>690</v>
      </c>
      <c r="C28" s="127" t="s">
        <v>601</v>
      </c>
      <c r="D28" s="127" t="s">
        <v>688</v>
      </c>
      <c r="E28" s="127" t="s">
        <v>691</v>
      </c>
      <c r="F28" s="126"/>
      <c r="G28" s="126"/>
      <c r="H28" s="127"/>
      <c r="I28" s="190" t="s">
        <v>623</v>
      </c>
      <c r="J28" s="68"/>
      <c r="K28" s="80" t="s">
        <v>686</v>
      </c>
      <c r="L28" s="6">
        <f t="shared" si="0"/>
        <v>1</v>
      </c>
      <c r="M28" s="6" t="b">
        <f>2=SUM(OR(AG28:AL28),DD28)</f>
        <v>1</v>
      </c>
      <c r="N28" s="6"/>
      <c r="O28" s="7"/>
      <c r="P28" s="7"/>
      <c r="Q28" s="7"/>
      <c r="R28" s="7"/>
      <c r="S28" s="7"/>
      <c r="T28" s="7"/>
      <c r="U28" s="7"/>
      <c r="V28" s="7"/>
      <c r="W28" s="7"/>
      <c r="X28" s="7"/>
      <c r="Y28" s="7"/>
      <c r="Z28" s="7"/>
      <c r="AA28" s="7"/>
      <c r="AB28" s="7"/>
      <c r="AC28" s="7"/>
      <c r="AD28" s="7"/>
      <c r="AE28" s="7"/>
      <c r="AF28" s="7"/>
      <c r="AG28" s="7">
        <f>$AG$2</f>
        <v>1</v>
      </c>
      <c r="AH28" s="7">
        <f>$AH$2</f>
        <v>1</v>
      </c>
      <c r="AI28" s="7">
        <f>$AI$2</f>
        <v>1</v>
      </c>
      <c r="AJ28" s="7">
        <f>$AJ$2</f>
        <v>1</v>
      </c>
      <c r="AK28" s="7">
        <f>$AK$2</f>
        <v>1</v>
      </c>
      <c r="AL28" s="7">
        <f>$AL$2</f>
        <v>1</v>
      </c>
      <c r="AM28" s="6"/>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f>$DD$2</f>
        <v>1</v>
      </c>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16"/>
    </row>
    <row r="29" spans="1:143" ht="36.9" customHeight="1" x14ac:dyDescent="0.4">
      <c r="A29" s="186">
        <f>IF(M29,COUNTIF($M$4:M29,TRUE),"X")</f>
        <v>18</v>
      </c>
      <c r="B29" s="7" t="s">
        <v>692</v>
      </c>
      <c r="C29" s="127" t="s">
        <v>693</v>
      </c>
      <c r="D29" s="127" t="s">
        <v>694</v>
      </c>
      <c r="E29" s="127" t="s">
        <v>695</v>
      </c>
      <c r="F29" s="126"/>
      <c r="G29" s="126"/>
      <c r="H29" s="127"/>
      <c r="I29" s="190" t="s">
        <v>623</v>
      </c>
      <c r="J29" s="68"/>
      <c r="K29" s="79" t="s">
        <v>1252</v>
      </c>
      <c r="L29" s="6">
        <f t="shared" si="0"/>
        <v>1</v>
      </c>
      <c r="M29" s="6" t="b">
        <f>OR(2=SUM(AG29,OR(AN29:AP29)),DC29)</f>
        <v>1</v>
      </c>
      <c r="N29" s="6"/>
      <c r="O29" s="7"/>
      <c r="P29" s="7"/>
      <c r="Q29" s="7"/>
      <c r="R29" s="7"/>
      <c r="S29" s="7"/>
      <c r="T29" s="7"/>
      <c r="U29" s="7"/>
      <c r="V29" s="7"/>
      <c r="W29" s="7"/>
      <c r="X29" s="7"/>
      <c r="Y29" s="7"/>
      <c r="Z29" s="7"/>
      <c r="AA29" s="7"/>
      <c r="AB29" s="7"/>
      <c r="AC29" s="7"/>
      <c r="AD29" s="7"/>
      <c r="AE29" s="7"/>
      <c r="AF29" s="7"/>
      <c r="AG29" s="7">
        <f>$AG$2</f>
        <v>1</v>
      </c>
      <c r="AH29" s="7"/>
      <c r="AI29" s="7"/>
      <c r="AJ29" s="7"/>
      <c r="AK29" s="7"/>
      <c r="AL29" s="7"/>
      <c r="AM29" s="6"/>
      <c r="AN29" s="7">
        <f>$AN$2</f>
        <v>1</v>
      </c>
      <c r="AO29" s="7">
        <f>$AO$2</f>
        <v>1</v>
      </c>
      <c r="AP29" s="7">
        <f>$AP$2</f>
        <v>1</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f>$DC$2</f>
        <v>1</v>
      </c>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16"/>
    </row>
    <row r="30" spans="1:143" ht="29.15" x14ac:dyDescent="0.4">
      <c r="A30" s="186">
        <f>IF(M30,COUNTIF($M$4:M30,TRUE),"X")</f>
        <v>19</v>
      </c>
      <c r="B30" s="7" t="s">
        <v>696</v>
      </c>
      <c r="C30" s="127" t="s">
        <v>693</v>
      </c>
      <c r="D30" s="127" t="s">
        <v>694</v>
      </c>
      <c r="E30" s="127" t="s">
        <v>697</v>
      </c>
      <c r="F30" s="126"/>
      <c r="G30" s="126"/>
      <c r="H30" s="127"/>
      <c r="I30" s="190" t="s">
        <v>623</v>
      </c>
      <c r="J30" s="68"/>
      <c r="K30" s="79" t="s">
        <v>698</v>
      </c>
      <c r="L30" s="6">
        <f t="shared" si="0"/>
        <v>1</v>
      </c>
      <c r="M30" s="6" t="b">
        <f>2=SUM(OR(AG30,AH30),OR(AN30:AP30))</f>
        <v>1</v>
      </c>
      <c r="N30" s="6"/>
      <c r="O30" s="7"/>
      <c r="P30" s="7"/>
      <c r="Q30" s="7"/>
      <c r="R30" s="7"/>
      <c r="S30" s="7"/>
      <c r="T30" s="7"/>
      <c r="U30" s="7"/>
      <c r="V30" s="7"/>
      <c r="W30" s="7"/>
      <c r="X30" s="7"/>
      <c r="Y30" s="7"/>
      <c r="Z30" s="7"/>
      <c r="AA30" s="7"/>
      <c r="AB30" s="7"/>
      <c r="AC30" s="7"/>
      <c r="AD30" s="7"/>
      <c r="AE30" s="7"/>
      <c r="AF30" s="7"/>
      <c r="AG30" s="7">
        <f>$AG$2</f>
        <v>1</v>
      </c>
      <c r="AH30" s="7">
        <f>$AH$2</f>
        <v>1</v>
      </c>
      <c r="AI30" s="7"/>
      <c r="AJ30" s="7"/>
      <c r="AK30" s="7"/>
      <c r="AL30" s="7"/>
      <c r="AM30" s="6"/>
      <c r="AN30" s="7">
        <f>$AN$2</f>
        <v>1</v>
      </c>
      <c r="AO30" s="7">
        <f>$AO$2</f>
        <v>1</v>
      </c>
      <c r="AP30" s="7">
        <f>$AP$2</f>
        <v>1</v>
      </c>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16"/>
    </row>
    <row r="31" spans="1:143" ht="72.900000000000006" x14ac:dyDescent="0.4">
      <c r="A31" s="186" t="str">
        <f>IF(M31,COUNTIF($M$4:M31,TRUE),"X")</f>
        <v>X</v>
      </c>
      <c r="B31" s="7" t="s">
        <v>699</v>
      </c>
      <c r="C31" s="127" t="s">
        <v>693</v>
      </c>
      <c r="D31" s="127" t="s">
        <v>694</v>
      </c>
      <c r="E31" s="127" t="s">
        <v>700</v>
      </c>
      <c r="F31" s="126"/>
      <c r="G31" s="126"/>
      <c r="H31" s="127"/>
      <c r="I31" s="190" t="s">
        <v>623</v>
      </c>
      <c r="J31" s="68"/>
      <c r="K31" s="80" t="s">
        <v>701</v>
      </c>
      <c r="L31" s="6">
        <f t="shared" si="0"/>
        <v>0</v>
      </c>
      <c r="M31" s="6" t="b">
        <f>4=SUM(OR(AB31,AC31),DS31,DU31,N31)</f>
        <v>0</v>
      </c>
      <c r="N31" s="6">
        <f>$N$2</f>
        <v>0</v>
      </c>
      <c r="O31" s="7"/>
      <c r="P31" s="7"/>
      <c r="Q31" s="7"/>
      <c r="R31" s="7"/>
      <c r="S31" s="7"/>
      <c r="T31" s="7"/>
      <c r="U31" s="7"/>
      <c r="V31" s="7"/>
      <c r="W31" s="7"/>
      <c r="X31" s="7"/>
      <c r="Y31" s="7"/>
      <c r="Z31" s="7"/>
      <c r="AA31" s="7"/>
      <c r="AB31" s="7">
        <f>$AB$2</f>
        <v>1</v>
      </c>
      <c r="AC31" s="7">
        <f>$AC$2</f>
        <v>1</v>
      </c>
      <c r="AD31" s="7"/>
      <c r="AE31" s="7"/>
      <c r="AF31" s="7"/>
      <c r="AG31" s="7"/>
      <c r="AH31" s="7"/>
      <c r="AI31" s="7"/>
      <c r="AJ31" s="7"/>
      <c r="AK31" s="7"/>
      <c r="AL31" s="7"/>
      <c r="AM31" s="6"/>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6">
        <f>$DS$2</f>
        <v>1</v>
      </c>
      <c r="DT31" s="6"/>
      <c r="DU31" s="6">
        <f>$DU$2</f>
        <v>1</v>
      </c>
      <c r="DV31" s="6"/>
      <c r="DW31" s="6"/>
      <c r="DX31" s="7"/>
      <c r="DY31" s="7"/>
      <c r="DZ31" s="7"/>
      <c r="EA31" s="7"/>
      <c r="EB31" s="7"/>
      <c r="EC31" s="7"/>
      <c r="ED31" s="7"/>
      <c r="EE31" s="7"/>
      <c r="EF31" s="7"/>
      <c r="EG31" s="7"/>
      <c r="EH31" s="7"/>
      <c r="EI31" s="7"/>
      <c r="EJ31" s="7"/>
      <c r="EK31" s="7"/>
      <c r="EL31" s="7"/>
      <c r="EM31" s="16"/>
    </row>
    <row r="32" spans="1:143" ht="72.900000000000006" x14ac:dyDescent="0.4">
      <c r="A32" s="186">
        <f>IF(M32,COUNTIF($M$4:M32,TRUE),"X")</f>
        <v>20</v>
      </c>
      <c r="B32" s="7" t="s">
        <v>702</v>
      </c>
      <c r="C32" s="127" t="s">
        <v>693</v>
      </c>
      <c r="D32" s="127" t="s">
        <v>694</v>
      </c>
      <c r="E32" s="127" t="s">
        <v>1052</v>
      </c>
      <c r="F32" s="126"/>
      <c r="G32" s="126"/>
      <c r="H32" s="127"/>
      <c r="I32" s="190" t="s">
        <v>623</v>
      </c>
      <c r="J32" s="68"/>
      <c r="K32" s="80" t="s">
        <v>703</v>
      </c>
      <c r="L32" s="6">
        <f t="shared" si="0"/>
        <v>1</v>
      </c>
      <c r="M32" s="6" t="b">
        <f>4=SUM(OR(AN32,AO32,AP32),OR(AG32,AH32),OR(AZ32,BB32,BC32),OR(DR32,DT32))</f>
        <v>1</v>
      </c>
      <c r="N32" s="6"/>
      <c r="O32" s="7"/>
      <c r="P32" s="7"/>
      <c r="Q32" s="7"/>
      <c r="R32" s="7"/>
      <c r="S32" s="7"/>
      <c r="T32" s="7"/>
      <c r="U32" s="7"/>
      <c r="V32" s="7"/>
      <c r="W32" s="7"/>
      <c r="X32" s="7"/>
      <c r="Y32" s="7"/>
      <c r="Z32" s="7"/>
      <c r="AA32" s="7"/>
      <c r="AB32" s="7"/>
      <c r="AC32" s="7"/>
      <c r="AD32" s="7"/>
      <c r="AE32" s="7"/>
      <c r="AF32" s="7"/>
      <c r="AG32" s="7">
        <f>$AG$2</f>
        <v>1</v>
      </c>
      <c r="AH32" s="7">
        <f>$AH$2</f>
        <v>1</v>
      </c>
      <c r="AI32" s="7"/>
      <c r="AJ32" s="7"/>
      <c r="AK32" s="7"/>
      <c r="AL32" s="7"/>
      <c r="AM32" s="6"/>
      <c r="AN32" s="7">
        <f>$AN$2</f>
        <v>1</v>
      </c>
      <c r="AO32" s="7">
        <f>$AO$2</f>
        <v>1</v>
      </c>
      <c r="AP32" s="7">
        <f>$AP$2</f>
        <v>1</v>
      </c>
      <c r="AQ32" s="7"/>
      <c r="AR32" s="7"/>
      <c r="AS32" s="7"/>
      <c r="AT32" s="7"/>
      <c r="AU32" s="7"/>
      <c r="AV32" s="7"/>
      <c r="AW32" s="7"/>
      <c r="AX32" s="7"/>
      <c r="AY32" s="7"/>
      <c r="AZ32" s="7">
        <f>$AZ$2</f>
        <v>1</v>
      </c>
      <c r="BA32" s="7"/>
      <c r="BB32" s="7">
        <f>$BB$2</f>
        <v>1</v>
      </c>
      <c r="BC32" s="7">
        <f>$BC$2</f>
        <v>1</v>
      </c>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f>$DR$2</f>
        <v>1</v>
      </c>
      <c r="DS32" s="6"/>
      <c r="DT32" s="6">
        <f>$DT$2</f>
        <v>1</v>
      </c>
      <c r="DU32" s="6"/>
      <c r="DV32" s="6"/>
      <c r="DW32" s="6"/>
      <c r="DX32" s="7"/>
      <c r="DY32" s="7"/>
      <c r="DZ32" s="7"/>
      <c r="EA32" s="7"/>
      <c r="EB32" s="7"/>
      <c r="EC32" s="7"/>
      <c r="ED32" s="7"/>
      <c r="EE32" s="7"/>
      <c r="EF32" s="7"/>
      <c r="EG32" s="7"/>
      <c r="EH32" s="7"/>
      <c r="EI32" s="7"/>
      <c r="EJ32" s="7"/>
      <c r="EK32" s="7"/>
      <c r="EL32" s="7"/>
      <c r="EM32" s="16"/>
    </row>
    <row r="33" spans="1:143" ht="29.15" x14ac:dyDescent="0.4">
      <c r="A33" s="186">
        <f>IF(M33,COUNTIF($M$4:M33,TRUE),"X")</f>
        <v>21</v>
      </c>
      <c r="B33" s="7" t="s">
        <v>704</v>
      </c>
      <c r="C33" s="127" t="s">
        <v>705</v>
      </c>
      <c r="D33" s="127" t="s">
        <v>706</v>
      </c>
      <c r="E33" s="127" t="s">
        <v>707</v>
      </c>
      <c r="F33" s="126"/>
      <c r="G33" s="126"/>
      <c r="H33" s="127"/>
      <c r="I33" s="190" t="s">
        <v>623</v>
      </c>
      <c r="J33" s="68"/>
      <c r="K33" s="79" t="s">
        <v>681</v>
      </c>
      <c r="L33" s="6">
        <f t="shared" si="0"/>
        <v>1</v>
      </c>
      <c r="M33" s="6" t="b">
        <f>OR(AO33,AP33)</f>
        <v>1</v>
      </c>
      <c r="N33" s="6"/>
      <c r="O33" s="7"/>
      <c r="P33" s="7"/>
      <c r="Q33" s="7"/>
      <c r="R33" s="7"/>
      <c r="S33" s="7"/>
      <c r="T33" s="7"/>
      <c r="U33" s="7"/>
      <c r="V33" s="7"/>
      <c r="W33" s="7"/>
      <c r="X33" s="7"/>
      <c r="Y33" s="7"/>
      <c r="Z33" s="7"/>
      <c r="AA33" s="7"/>
      <c r="AB33" s="7"/>
      <c r="AC33" s="7"/>
      <c r="AD33" s="7"/>
      <c r="AE33" s="7"/>
      <c r="AF33" s="7"/>
      <c r="AG33" s="7"/>
      <c r="AH33" s="7"/>
      <c r="AI33" s="7"/>
      <c r="AJ33" s="7"/>
      <c r="AK33" s="7"/>
      <c r="AL33" s="7"/>
      <c r="AM33" s="6"/>
      <c r="AN33" s="7"/>
      <c r="AO33" s="7">
        <f>$AO$2</f>
        <v>1</v>
      </c>
      <c r="AP33" s="7">
        <f>$AP$2</f>
        <v>1</v>
      </c>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6"/>
      <c r="CB33" s="6"/>
      <c r="CC33" s="6"/>
      <c r="CD33" s="6"/>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6"/>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16"/>
    </row>
    <row r="34" spans="1:143" ht="87.45" x14ac:dyDescent="0.4">
      <c r="A34" s="186">
        <f>IF(M34,COUNTIF($M$4:M34,TRUE),"X")</f>
        <v>22</v>
      </c>
      <c r="B34" s="7" t="s">
        <v>708</v>
      </c>
      <c r="C34" s="127" t="s">
        <v>705</v>
      </c>
      <c r="D34" s="127" t="s">
        <v>706</v>
      </c>
      <c r="E34" s="127" t="s">
        <v>709</v>
      </c>
      <c r="F34" s="126"/>
      <c r="G34" s="126"/>
      <c r="H34" s="127"/>
      <c r="I34" s="190" t="s">
        <v>623</v>
      </c>
      <c r="J34" s="68"/>
      <c r="K34" s="80" t="s">
        <v>710</v>
      </c>
      <c r="L34" s="6">
        <f t="shared" si="0"/>
        <v>1</v>
      </c>
      <c r="M34" s="70" t="b">
        <f>3=SUM(AB34,CK34,CJ34)</f>
        <v>1</v>
      </c>
      <c r="N34" s="6"/>
      <c r="O34" s="7"/>
      <c r="P34" s="7"/>
      <c r="Q34" s="7"/>
      <c r="R34" s="7"/>
      <c r="S34" s="7"/>
      <c r="T34" s="7"/>
      <c r="U34" s="7"/>
      <c r="V34" s="7"/>
      <c r="W34" s="7"/>
      <c r="X34" s="7"/>
      <c r="Y34" s="7"/>
      <c r="Z34" s="7"/>
      <c r="AA34" s="7"/>
      <c r="AB34" s="7">
        <f>$AB$2</f>
        <v>1</v>
      </c>
      <c r="AC34" s="7"/>
      <c r="AD34" s="7"/>
      <c r="AE34" s="7"/>
      <c r="AF34" s="7"/>
      <c r="AG34" s="7"/>
      <c r="AH34" s="7"/>
      <c r="AI34" s="7"/>
      <c r="AJ34" s="7"/>
      <c r="AK34" s="7"/>
      <c r="AL34" s="7"/>
      <c r="AM34" s="6"/>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6"/>
      <c r="CB34" s="6"/>
      <c r="CC34" s="6"/>
      <c r="CD34" s="6"/>
      <c r="CE34" s="7"/>
      <c r="CF34" s="7"/>
      <c r="CG34" s="7"/>
      <c r="CH34" s="7"/>
      <c r="CI34" s="7"/>
      <c r="CJ34" s="7">
        <f>$CJ$2</f>
        <v>1</v>
      </c>
      <c r="CK34" s="7">
        <f>$CK$2</f>
        <v>1</v>
      </c>
      <c r="CL34" s="7"/>
      <c r="CM34" s="7"/>
      <c r="CN34" s="7"/>
      <c r="CO34" s="7"/>
      <c r="CP34" s="7"/>
      <c r="CQ34" s="7"/>
      <c r="CR34" s="7"/>
      <c r="CS34" s="7"/>
      <c r="CT34" s="7"/>
      <c r="CU34" s="7"/>
      <c r="CV34" s="7"/>
      <c r="CW34" s="7"/>
      <c r="CX34" s="7"/>
      <c r="CY34" s="7"/>
      <c r="CZ34" s="7"/>
      <c r="DA34" s="7"/>
      <c r="DB34" s="7"/>
      <c r="DC34" s="7"/>
      <c r="DD34" s="7"/>
      <c r="DE34" s="7"/>
      <c r="DF34" s="7"/>
      <c r="DG34" s="6"/>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16"/>
    </row>
    <row r="35" spans="1:143" ht="29.15" x14ac:dyDescent="0.4">
      <c r="A35" s="186">
        <f>IF(M35,COUNTIF($M$4:M35,TRUE),"X")</f>
        <v>23</v>
      </c>
      <c r="B35" s="7" t="s">
        <v>711</v>
      </c>
      <c r="C35" s="127" t="s">
        <v>705</v>
      </c>
      <c r="D35" s="127" t="s">
        <v>706</v>
      </c>
      <c r="E35" s="127" t="s">
        <v>712</v>
      </c>
      <c r="F35" s="126"/>
      <c r="G35" s="126"/>
      <c r="H35" s="127"/>
      <c r="I35" s="190" t="s">
        <v>623</v>
      </c>
      <c r="J35" s="68"/>
      <c r="K35" s="79" t="s">
        <v>713</v>
      </c>
      <c r="L35" s="6">
        <f t="shared" si="0"/>
        <v>1</v>
      </c>
      <c r="M35" s="6" t="b">
        <f>2=SUM(OR(AO35,AP35),AB35)</f>
        <v>1</v>
      </c>
      <c r="N35" s="6"/>
      <c r="O35" s="7"/>
      <c r="P35" s="7"/>
      <c r="Q35" s="7"/>
      <c r="R35" s="7"/>
      <c r="S35" s="7"/>
      <c r="T35" s="7"/>
      <c r="U35" s="7"/>
      <c r="V35" s="7"/>
      <c r="W35" s="7"/>
      <c r="X35" s="7"/>
      <c r="Y35" s="7"/>
      <c r="Z35" s="7"/>
      <c r="AA35" s="7"/>
      <c r="AB35" s="7">
        <f>$AB$2</f>
        <v>1</v>
      </c>
      <c r="AC35" s="7"/>
      <c r="AD35" s="7"/>
      <c r="AE35" s="7"/>
      <c r="AF35" s="7"/>
      <c r="AG35" s="7"/>
      <c r="AH35" s="7"/>
      <c r="AI35" s="7"/>
      <c r="AJ35" s="7"/>
      <c r="AK35" s="7"/>
      <c r="AL35" s="7"/>
      <c r="AM35" s="6"/>
      <c r="AN35" s="7"/>
      <c r="AO35" s="7">
        <f t="shared" ref="AO35:AO40" si="3">$AO$2</f>
        <v>1</v>
      </c>
      <c r="AP35" s="7">
        <f t="shared" ref="AP35:AP40" si="4">$AP$2</f>
        <v>1</v>
      </c>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6"/>
      <c r="CB35" s="6"/>
      <c r="CC35" s="6"/>
      <c r="CD35" s="6"/>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6"/>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16"/>
    </row>
    <row r="36" spans="1:143" ht="120" customHeight="1" x14ac:dyDescent="0.4">
      <c r="A36" s="186">
        <f>IF(M36,COUNTIF($M$4:M36,TRUE),"X")</f>
        <v>24</v>
      </c>
      <c r="B36" s="7" t="s">
        <v>714</v>
      </c>
      <c r="C36" s="127" t="s">
        <v>705</v>
      </c>
      <c r="D36" s="127" t="s">
        <v>706</v>
      </c>
      <c r="E36" s="127" t="s">
        <v>1151</v>
      </c>
      <c r="F36" s="126"/>
      <c r="G36" s="126"/>
      <c r="H36" s="127"/>
      <c r="I36" s="190" t="s">
        <v>623</v>
      </c>
      <c r="J36" s="68"/>
      <c r="K36" s="79" t="s">
        <v>715</v>
      </c>
      <c r="L36" s="6">
        <f t="shared" si="0"/>
        <v>1</v>
      </c>
      <c r="M36" s="6" t="b">
        <f>3=SUM(OR(AO36,AP36),OR(AX36,AY36),OR(AG36:AL36))</f>
        <v>1</v>
      </c>
      <c r="N36" s="6"/>
      <c r="O36" s="7"/>
      <c r="P36" s="7"/>
      <c r="Q36" s="7"/>
      <c r="R36" s="7"/>
      <c r="S36" s="7"/>
      <c r="T36" s="7"/>
      <c r="U36" s="7"/>
      <c r="V36" s="7"/>
      <c r="W36" s="7"/>
      <c r="X36" s="7"/>
      <c r="Y36" s="7"/>
      <c r="Z36" s="7"/>
      <c r="AA36" s="7"/>
      <c r="AB36" s="7"/>
      <c r="AC36" s="7"/>
      <c r="AD36" s="7"/>
      <c r="AE36" s="7"/>
      <c r="AF36" s="7"/>
      <c r="AG36" s="7">
        <f>$AG$2</f>
        <v>1</v>
      </c>
      <c r="AH36" s="7">
        <f>$AH$2</f>
        <v>1</v>
      </c>
      <c r="AI36" s="7">
        <f t="shared" ref="AI36:AI41" si="5">$AI$2</f>
        <v>1</v>
      </c>
      <c r="AJ36" s="7">
        <f t="shared" ref="AJ36:AJ41" si="6">$AJ$2</f>
        <v>1</v>
      </c>
      <c r="AK36" s="7">
        <f t="shared" ref="AK36:AK41" si="7">$AK$2</f>
        <v>1</v>
      </c>
      <c r="AL36" s="7">
        <f t="shared" ref="AL36:AL41" si="8">$AL$2</f>
        <v>1</v>
      </c>
      <c r="AM36" s="6"/>
      <c r="AN36" s="7"/>
      <c r="AO36" s="7">
        <f t="shared" si="3"/>
        <v>1</v>
      </c>
      <c r="AP36" s="7">
        <f t="shared" si="4"/>
        <v>1</v>
      </c>
      <c r="AQ36" s="7"/>
      <c r="AR36" s="7"/>
      <c r="AS36" s="7"/>
      <c r="AT36" s="7"/>
      <c r="AU36" s="7"/>
      <c r="AV36" s="7"/>
      <c r="AW36" s="7"/>
      <c r="AX36" s="7">
        <f>$AX$2</f>
        <v>1</v>
      </c>
      <c r="AY36" s="7">
        <f>$AY$2</f>
        <v>1</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16"/>
    </row>
    <row r="37" spans="1:143" ht="116.6" x14ac:dyDescent="0.4">
      <c r="A37" s="186">
        <f>IF(M37,COUNTIF($M$4:M37,TRUE),"X")</f>
        <v>25</v>
      </c>
      <c r="B37" s="7" t="s">
        <v>716</v>
      </c>
      <c r="C37" s="127" t="s">
        <v>705</v>
      </c>
      <c r="D37" s="127" t="s">
        <v>706</v>
      </c>
      <c r="E37" s="127" t="s">
        <v>1152</v>
      </c>
      <c r="F37" s="126"/>
      <c r="G37" s="126"/>
      <c r="H37" s="127"/>
      <c r="I37" s="190" t="s">
        <v>623</v>
      </c>
      <c r="J37" s="68"/>
      <c r="K37" s="79" t="s">
        <v>717</v>
      </c>
      <c r="L37" s="6">
        <f t="shared" si="0"/>
        <v>1</v>
      </c>
      <c r="M37" s="6" t="b">
        <f>2=SUM(OR(AO37:AP37),OR(AI37:AL37))</f>
        <v>1</v>
      </c>
      <c r="N37" s="6"/>
      <c r="O37" s="7"/>
      <c r="P37" s="7"/>
      <c r="Q37" s="7"/>
      <c r="R37" s="7"/>
      <c r="S37" s="7"/>
      <c r="T37" s="7"/>
      <c r="U37" s="7"/>
      <c r="V37" s="7"/>
      <c r="W37" s="7"/>
      <c r="X37" s="7"/>
      <c r="Y37" s="7"/>
      <c r="Z37" s="7"/>
      <c r="AA37" s="7"/>
      <c r="AB37" s="7"/>
      <c r="AC37" s="7"/>
      <c r="AD37" s="7"/>
      <c r="AE37" s="7"/>
      <c r="AF37" s="7"/>
      <c r="AG37" s="7"/>
      <c r="AH37" s="7"/>
      <c r="AI37" s="7">
        <f t="shared" si="5"/>
        <v>1</v>
      </c>
      <c r="AJ37" s="7">
        <f t="shared" si="6"/>
        <v>1</v>
      </c>
      <c r="AK37" s="7">
        <f t="shared" si="7"/>
        <v>1</v>
      </c>
      <c r="AL37" s="7">
        <f t="shared" si="8"/>
        <v>1</v>
      </c>
      <c r="AM37" s="6"/>
      <c r="AN37" s="7"/>
      <c r="AO37" s="7">
        <f t="shared" si="3"/>
        <v>1</v>
      </c>
      <c r="AP37" s="7">
        <f t="shared" si="4"/>
        <v>1</v>
      </c>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16"/>
    </row>
    <row r="38" spans="1:143" ht="29.15" x14ac:dyDescent="0.4">
      <c r="A38" s="186">
        <f>IF(M38,COUNTIF($M$4:M38,TRUE),"X")</f>
        <v>26</v>
      </c>
      <c r="B38" s="7" t="s">
        <v>718</v>
      </c>
      <c r="C38" s="127" t="s">
        <v>705</v>
      </c>
      <c r="D38" s="127" t="s">
        <v>706</v>
      </c>
      <c r="E38" s="127" t="s">
        <v>719</v>
      </c>
      <c r="F38" s="126"/>
      <c r="G38" s="126"/>
      <c r="H38" s="127"/>
      <c r="I38" s="190" t="s">
        <v>623</v>
      </c>
      <c r="J38" s="68"/>
      <c r="K38" s="79" t="s">
        <v>720</v>
      </c>
      <c r="L38" s="6">
        <f t="shared" si="0"/>
        <v>1</v>
      </c>
      <c r="M38" s="6" t="b">
        <f>2=SUM(OR(AO38,AP38),OR(AG38:AL38))</f>
        <v>1</v>
      </c>
      <c r="N38" s="6"/>
      <c r="O38" s="7"/>
      <c r="P38" s="7"/>
      <c r="Q38" s="7"/>
      <c r="R38" s="7"/>
      <c r="S38" s="7"/>
      <c r="T38" s="7"/>
      <c r="U38" s="7"/>
      <c r="V38" s="7"/>
      <c r="W38" s="7"/>
      <c r="X38" s="7"/>
      <c r="Y38" s="7"/>
      <c r="Z38" s="7"/>
      <c r="AA38" s="7"/>
      <c r="AB38" s="7"/>
      <c r="AC38" s="7"/>
      <c r="AD38" s="7"/>
      <c r="AE38" s="7"/>
      <c r="AF38" s="7"/>
      <c r="AG38" s="7">
        <f>$AG$2</f>
        <v>1</v>
      </c>
      <c r="AH38" s="7">
        <f>$AH$2</f>
        <v>1</v>
      </c>
      <c r="AI38" s="7">
        <f t="shared" si="5"/>
        <v>1</v>
      </c>
      <c r="AJ38" s="7">
        <f t="shared" si="6"/>
        <v>1</v>
      </c>
      <c r="AK38" s="7">
        <f t="shared" si="7"/>
        <v>1</v>
      </c>
      <c r="AL38" s="7">
        <f t="shared" si="8"/>
        <v>1</v>
      </c>
      <c r="AM38" s="6"/>
      <c r="AN38" s="7"/>
      <c r="AO38" s="7">
        <f t="shared" si="3"/>
        <v>1</v>
      </c>
      <c r="AP38" s="7">
        <f t="shared" si="4"/>
        <v>1</v>
      </c>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16"/>
    </row>
    <row r="39" spans="1:143" ht="102" x14ac:dyDescent="0.4">
      <c r="A39" s="186">
        <f>IF(M39,COUNTIF($M$4:M39,TRUE),"X")</f>
        <v>27</v>
      </c>
      <c r="B39" s="7" t="s">
        <v>721</v>
      </c>
      <c r="C39" s="127" t="s">
        <v>705</v>
      </c>
      <c r="D39" s="127" t="s">
        <v>706</v>
      </c>
      <c r="E39" s="127" t="s">
        <v>1153</v>
      </c>
      <c r="F39" s="126"/>
      <c r="G39" s="126"/>
      <c r="H39" s="127"/>
      <c r="I39" s="190" t="s">
        <v>623</v>
      </c>
      <c r="J39" s="68"/>
      <c r="K39" s="79" t="s">
        <v>717</v>
      </c>
      <c r="L39" s="6">
        <f t="shared" si="0"/>
        <v>1</v>
      </c>
      <c r="M39" s="6" t="b">
        <f>2=SUM(OR(AO39:AP39),OR(AI39:AL39))</f>
        <v>1</v>
      </c>
      <c r="N39" s="6"/>
      <c r="O39" s="7"/>
      <c r="P39" s="7"/>
      <c r="Q39" s="7"/>
      <c r="R39" s="7"/>
      <c r="S39" s="7"/>
      <c r="T39" s="7"/>
      <c r="U39" s="7"/>
      <c r="V39" s="7"/>
      <c r="W39" s="7"/>
      <c r="X39" s="7"/>
      <c r="Y39" s="7"/>
      <c r="Z39" s="7"/>
      <c r="AA39" s="7"/>
      <c r="AB39" s="7"/>
      <c r="AC39" s="7"/>
      <c r="AD39" s="7"/>
      <c r="AE39" s="7"/>
      <c r="AF39" s="7"/>
      <c r="AG39" s="7"/>
      <c r="AH39" s="7"/>
      <c r="AI39" s="7">
        <f t="shared" si="5"/>
        <v>1</v>
      </c>
      <c r="AJ39" s="7">
        <f t="shared" si="6"/>
        <v>1</v>
      </c>
      <c r="AK39" s="7">
        <f t="shared" si="7"/>
        <v>1</v>
      </c>
      <c r="AL39" s="7">
        <f t="shared" si="8"/>
        <v>1</v>
      </c>
      <c r="AM39" s="6"/>
      <c r="AN39" s="7"/>
      <c r="AO39" s="7">
        <f t="shared" si="3"/>
        <v>1</v>
      </c>
      <c r="AP39" s="7">
        <f t="shared" si="4"/>
        <v>1</v>
      </c>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16"/>
    </row>
    <row r="40" spans="1:143" ht="116.6" x14ac:dyDescent="0.4">
      <c r="A40" s="186">
        <f>IF(M40,COUNTIF($M$4:M40,TRUE),"X")</f>
        <v>28</v>
      </c>
      <c r="B40" s="7" t="s">
        <v>722</v>
      </c>
      <c r="C40" s="127" t="s">
        <v>705</v>
      </c>
      <c r="D40" s="127" t="s">
        <v>706</v>
      </c>
      <c r="E40" s="127" t="s">
        <v>1154</v>
      </c>
      <c r="F40" s="126"/>
      <c r="G40" s="126"/>
      <c r="H40" s="127"/>
      <c r="I40" s="190" t="s">
        <v>623</v>
      </c>
      <c r="J40" s="68"/>
      <c r="K40" s="79" t="s">
        <v>717</v>
      </c>
      <c r="L40" s="6">
        <f t="shared" si="0"/>
        <v>1</v>
      </c>
      <c r="M40" s="6" t="b">
        <f>2=SUM(OR(AO40:AP40),OR(AI40:AL40))</f>
        <v>1</v>
      </c>
      <c r="N40" s="6"/>
      <c r="O40" s="7"/>
      <c r="P40" s="7"/>
      <c r="Q40" s="7"/>
      <c r="R40" s="7"/>
      <c r="S40" s="7"/>
      <c r="T40" s="7"/>
      <c r="U40" s="7"/>
      <c r="V40" s="7"/>
      <c r="W40" s="7"/>
      <c r="X40" s="7"/>
      <c r="Y40" s="7"/>
      <c r="Z40" s="7"/>
      <c r="AA40" s="7"/>
      <c r="AB40" s="7"/>
      <c r="AC40" s="7"/>
      <c r="AD40" s="7"/>
      <c r="AE40" s="7"/>
      <c r="AF40" s="7"/>
      <c r="AG40" s="7"/>
      <c r="AH40" s="7"/>
      <c r="AI40" s="7">
        <f t="shared" si="5"/>
        <v>1</v>
      </c>
      <c r="AJ40" s="7">
        <f t="shared" si="6"/>
        <v>1</v>
      </c>
      <c r="AK40" s="7">
        <f t="shared" si="7"/>
        <v>1</v>
      </c>
      <c r="AL40" s="7">
        <f t="shared" si="8"/>
        <v>1</v>
      </c>
      <c r="AM40" s="6"/>
      <c r="AN40" s="7"/>
      <c r="AO40" s="7">
        <f t="shared" si="3"/>
        <v>1</v>
      </c>
      <c r="AP40" s="7">
        <f t="shared" si="4"/>
        <v>1</v>
      </c>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16"/>
    </row>
    <row r="41" spans="1:143" ht="131.15" x14ac:dyDescent="0.4">
      <c r="A41" s="186">
        <f>IF(M41,COUNTIF($M$4:M41,TRUE),"X")</f>
        <v>29</v>
      </c>
      <c r="B41" s="7" t="s">
        <v>723</v>
      </c>
      <c r="C41" s="127" t="s">
        <v>705</v>
      </c>
      <c r="D41" s="127" t="s">
        <v>724</v>
      </c>
      <c r="E41" s="127" t="s">
        <v>1155</v>
      </c>
      <c r="F41" s="126"/>
      <c r="G41" s="126"/>
      <c r="H41" s="127"/>
      <c r="I41" s="190" t="s">
        <v>623</v>
      </c>
      <c r="J41" s="68"/>
      <c r="K41" s="80" t="s">
        <v>725</v>
      </c>
      <c r="L41" s="6">
        <f t="shared" si="0"/>
        <v>1</v>
      </c>
      <c r="M41" s="70" t="b">
        <f>2=SUM(OR(AG41:AL41),OR($BK41,$BL41,$BV41))</f>
        <v>1</v>
      </c>
      <c r="N41" s="6"/>
      <c r="O41" s="7"/>
      <c r="P41" s="7"/>
      <c r="Q41" s="7"/>
      <c r="R41" s="7"/>
      <c r="S41" s="7"/>
      <c r="T41" s="7"/>
      <c r="U41" s="7"/>
      <c r="V41" s="7"/>
      <c r="W41" s="7"/>
      <c r="X41" s="7"/>
      <c r="Y41" s="7"/>
      <c r="Z41" s="7"/>
      <c r="AA41" s="7"/>
      <c r="AB41" s="7"/>
      <c r="AC41" s="7"/>
      <c r="AD41" s="7"/>
      <c r="AE41" s="7"/>
      <c r="AF41" s="7"/>
      <c r="AG41" s="7">
        <f t="shared" ref="AG41:AG46" si="9">$AG$2</f>
        <v>1</v>
      </c>
      <c r="AH41" s="7">
        <f t="shared" ref="AH41:AH46" si="10">$AH$2</f>
        <v>1</v>
      </c>
      <c r="AI41" s="7">
        <f t="shared" si="5"/>
        <v>1</v>
      </c>
      <c r="AJ41" s="7">
        <f t="shared" si="6"/>
        <v>1</v>
      </c>
      <c r="AK41" s="7">
        <f t="shared" si="7"/>
        <v>1</v>
      </c>
      <c r="AL41" s="7">
        <f t="shared" si="8"/>
        <v>1</v>
      </c>
      <c r="AM41" s="6"/>
      <c r="AN41" s="7"/>
      <c r="AO41" s="7"/>
      <c r="AP41" s="7"/>
      <c r="AQ41" s="7"/>
      <c r="AR41" s="7"/>
      <c r="AS41" s="7"/>
      <c r="AT41" s="7"/>
      <c r="AU41" s="7"/>
      <c r="AV41" s="7"/>
      <c r="AW41" s="7"/>
      <c r="AX41" s="7"/>
      <c r="AY41" s="7"/>
      <c r="AZ41" s="7"/>
      <c r="BA41" s="7"/>
      <c r="BB41" s="7"/>
      <c r="BC41" s="7"/>
      <c r="BD41" s="7"/>
      <c r="BE41" s="7"/>
      <c r="BF41" s="7"/>
      <c r="BG41" s="7"/>
      <c r="BH41" s="7"/>
      <c r="BI41" s="7"/>
      <c r="BJ41" s="7"/>
      <c r="BK41" s="6">
        <f>$BK$2</f>
        <v>1</v>
      </c>
      <c r="BL41" s="6">
        <f>$BL$2</f>
        <v>1</v>
      </c>
      <c r="BM41" s="7"/>
      <c r="BN41" s="7"/>
      <c r="BO41" s="7"/>
      <c r="BP41" s="7"/>
      <c r="BQ41" s="7"/>
      <c r="BR41" s="7"/>
      <c r="BS41" s="7"/>
      <c r="BT41" s="7"/>
      <c r="BU41" s="7"/>
      <c r="BV41" s="6">
        <f>$BV$2</f>
        <v>1</v>
      </c>
      <c r="BW41" s="7"/>
      <c r="BX41" s="7"/>
      <c r="BY41" s="7"/>
      <c r="BZ41" s="7"/>
      <c r="CA41" s="6"/>
      <c r="CB41" s="6"/>
      <c r="CC41" s="6"/>
      <c r="CD41" s="6"/>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6"/>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16"/>
    </row>
    <row r="42" spans="1:143" ht="36.9" x14ac:dyDescent="0.4">
      <c r="A42" s="186">
        <f>IF(M42,COUNTIF($M$4:M42,TRUE),"X")</f>
        <v>30</v>
      </c>
      <c r="B42" s="7" t="s">
        <v>726</v>
      </c>
      <c r="C42" s="127" t="s">
        <v>705</v>
      </c>
      <c r="D42" s="127" t="s">
        <v>724</v>
      </c>
      <c r="E42" s="127" t="s">
        <v>727</v>
      </c>
      <c r="F42" s="126"/>
      <c r="G42" s="126"/>
      <c r="H42" s="127"/>
      <c r="I42" s="190" t="s">
        <v>623</v>
      </c>
      <c r="J42" s="68"/>
      <c r="K42" s="80" t="s">
        <v>728</v>
      </c>
      <c r="L42" s="6">
        <f t="shared" si="0"/>
        <v>1</v>
      </c>
      <c r="M42" s="70" t="b">
        <f>3=SUM(OR(AG42,AH42),OR(AO42,AP42),OR(BL42,BV42))</f>
        <v>1</v>
      </c>
      <c r="N42" s="6"/>
      <c r="O42" s="7"/>
      <c r="P42" s="7"/>
      <c r="Q42" s="7"/>
      <c r="R42" s="7"/>
      <c r="S42" s="7"/>
      <c r="T42" s="7"/>
      <c r="U42" s="7"/>
      <c r="V42" s="7"/>
      <c r="W42" s="7"/>
      <c r="X42" s="7"/>
      <c r="Y42" s="7"/>
      <c r="Z42" s="7"/>
      <c r="AA42" s="7"/>
      <c r="AB42" s="7"/>
      <c r="AC42" s="7"/>
      <c r="AD42" s="7"/>
      <c r="AE42" s="7"/>
      <c r="AF42" s="7"/>
      <c r="AG42" s="7">
        <f t="shared" si="9"/>
        <v>1</v>
      </c>
      <c r="AH42" s="7">
        <f t="shared" si="10"/>
        <v>1</v>
      </c>
      <c r="AI42" s="7"/>
      <c r="AJ42" s="7"/>
      <c r="AK42" s="7"/>
      <c r="AL42" s="7"/>
      <c r="AM42" s="6"/>
      <c r="AN42" s="7"/>
      <c r="AO42" s="7">
        <f>$AO$2</f>
        <v>1</v>
      </c>
      <c r="AP42" s="7">
        <f>$AP$2</f>
        <v>1</v>
      </c>
      <c r="AQ42" s="7"/>
      <c r="AR42" s="7"/>
      <c r="AS42" s="7"/>
      <c r="AT42" s="7"/>
      <c r="AU42" s="7"/>
      <c r="AV42" s="7"/>
      <c r="AW42" s="7"/>
      <c r="AX42" s="7"/>
      <c r="AY42" s="7"/>
      <c r="AZ42" s="7"/>
      <c r="BA42" s="7"/>
      <c r="BB42" s="7"/>
      <c r="BC42" s="7"/>
      <c r="BD42" s="7"/>
      <c r="BE42" s="7"/>
      <c r="BF42" s="7"/>
      <c r="BG42" s="7"/>
      <c r="BH42" s="7"/>
      <c r="BI42" s="7"/>
      <c r="BJ42" s="7"/>
      <c r="BK42" s="7"/>
      <c r="BL42" s="6">
        <f>$BL$2</f>
        <v>1</v>
      </c>
      <c r="BM42" s="7"/>
      <c r="BN42" s="7"/>
      <c r="BO42" s="7"/>
      <c r="BP42" s="7"/>
      <c r="BQ42" s="7"/>
      <c r="BR42" s="7"/>
      <c r="BS42" s="7"/>
      <c r="BT42" s="7"/>
      <c r="BU42" s="7"/>
      <c r="BV42" s="6">
        <f>$BV$2</f>
        <v>1</v>
      </c>
      <c r="BW42" s="7"/>
      <c r="BX42" s="7"/>
      <c r="BY42" s="7"/>
      <c r="BZ42" s="7"/>
      <c r="CA42" s="6"/>
      <c r="CB42" s="6"/>
      <c r="CC42" s="6"/>
      <c r="CD42" s="6"/>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6"/>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16"/>
    </row>
    <row r="43" spans="1:143" ht="151.30000000000001" customHeight="1" x14ac:dyDescent="0.4">
      <c r="A43" s="186">
        <f>IF(M43,COUNTIF($M$4:M43,TRUE),"X")</f>
        <v>31</v>
      </c>
      <c r="B43" s="7" t="s">
        <v>729</v>
      </c>
      <c r="C43" s="127" t="s">
        <v>705</v>
      </c>
      <c r="D43" s="127" t="s">
        <v>724</v>
      </c>
      <c r="E43" s="127" t="s">
        <v>730</v>
      </c>
      <c r="F43" s="126"/>
      <c r="G43" s="126"/>
      <c r="H43" s="127"/>
      <c r="I43" s="190" t="s">
        <v>623</v>
      </c>
      <c r="J43" s="68"/>
      <c r="K43" s="80" t="s">
        <v>731</v>
      </c>
      <c r="L43" s="6">
        <f t="shared" si="0"/>
        <v>1</v>
      </c>
      <c r="M43" s="70" t="b">
        <f>2=SUM(OR(AG43:AL43),BK43)</f>
        <v>1</v>
      </c>
      <c r="N43" s="6"/>
      <c r="O43" s="7"/>
      <c r="P43" s="7"/>
      <c r="Q43" s="7"/>
      <c r="R43" s="7"/>
      <c r="S43" s="7"/>
      <c r="T43" s="7"/>
      <c r="U43" s="7"/>
      <c r="V43" s="7"/>
      <c r="W43" s="7"/>
      <c r="X43" s="7"/>
      <c r="Y43" s="7"/>
      <c r="Z43" s="7"/>
      <c r="AA43" s="7"/>
      <c r="AB43" s="7"/>
      <c r="AC43" s="7"/>
      <c r="AD43" s="7"/>
      <c r="AE43" s="7"/>
      <c r="AF43" s="7"/>
      <c r="AG43" s="7">
        <f t="shared" si="9"/>
        <v>1</v>
      </c>
      <c r="AH43" s="7">
        <f t="shared" si="10"/>
        <v>1</v>
      </c>
      <c r="AI43" s="7">
        <f>$AI$2</f>
        <v>1</v>
      </c>
      <c r="AJ43" s="7">
        <f>$AJ$2</f>
        <v>1</v>
      </c>
      <c r="AK43" s="7">
        <f>$AK$2</f>
        <v>1</v>
      </c>
      <c r="AL43" s="7">
        <f>$AL$2</f>
        <v>1</v>
      </c>
      <c r="AM43" s="6"/>
      <c r="AN43" s="7"/>
      <c r="AO43" s="7"/>
      <c r="AP43" s="7"/>
      <c r="AQ43" s="7"/>
      <c r="AR43" s="7"/>
      <c r="AS43" s="7"/>
      <c r="AT43" s="7"/>
      <c r="AU43" s="7"/>
      <c r="AV43" s="7"/>
      <c r="AW43" s="7"/>
      <c r="AX43" s="7"/>
      <c r="AY43" s="7"/>
      <c r="AZ43" s="7"/>
      <c r="BA43" s="7"/>
      <c r="BB43" s="7"/>
      <c r="BC43" s="7"/>
      <c r="BD43" s="7"/>
      <c r="BE43" s="7"/>
      <c r="BF43" s="7"/>
      <c r="BG43" s="7"/>
      <c r="BH43" s="7"/>
      <c r="BI43" s="7"/>
      <c r="BJ43" s="7"/>
      <c r="BK43" s="6">
        <f>$BK$2</f>
        <v>1</v>
      </c>
      <c r="BL43" s="6"/>
      <c r="BM43" s="7"/>
      <c r="BN43" s="7"/>
      <c r="BO43" s="7"/>
      <c r="BP43" s="7"/>
      <c r="BQ43" s="7"/>
      <c r="BR43" s="7"/>
      <c r="BS43" s="7"/>
      <c r="BT43" s="7"/>
      <c r="BU43" s="7"/>
      <c r="BV43" s="6"/>
      <c r="BW43" s="7"/>
      <c r="BX43" s="7"/>
      <c r="BY43" s="7"/>
      <c r="BZ43" s="7"/>
      <c r="CA43" s="6"/>
      <c r="CB43" s="6"/>
      <c r="CC43" s="6"/>
      <c r="CD43" s="6"/>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6"/>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16"/>
    </row>
    <row r="44" spans="1:143" ht="58.3" x14ac:dyDescent="0.4">
      <c r="A44" s="186">
        <f>IF(M44,COUNTIF($M$4:M44,TRUE),"X")</f>
        <v>32</v>
      </c>
      <c r="B44" s="7" t="s">
        <v>732</v>
      </c>
      <c r="C44" s="127" t="s">
        <v>705</v>
      </c>
      <c r="D44" s="127" t="s">
        <v>724</v>
      </c>
      <c r="E44" s="127" t="s">
        <v>733</v>
      </c>
      <c r="F44" s="126"/>
      <c r="G44" s="126"/>
      <c r="H44" s="127"/>
      <c r="I44" s="190" t="s">
        <v>623</v>
      </c>
      <c r="J44" s="68"/>
      <c r="K44" s="80" t="s">
        <v>1110</v>
      </c>
      <c r="L44" s="6">
        <f t="shared" si="0"/>
        <v>1</v>
      </c>
      <c r="M44" s="70" t="b">
        <f>2=SUM(OR(AG44:AL44), BK44)</f>
        <v>1</v>
      </c>
      <c r="N44" s="6"/>
      <c r="O44" s="7"/>
      <c r="P44" s="7"/>
      <c r="Q44" s="7"/>
      <c r="R44" s="7"/>
      <c r="S44" s="7"/>
      <c r="T44" s="7"/>
      <c r="U44" s="7"/>
      <c r="V44" s="7"/>
      <c r="W44" s="7"/>
      <c r="X44" s="7"/>
      <c r="Y44" s="7"/>
      <c r="Z44" s="7"/>
      <c r="AA44" s="7"/>
      <c r="AB44" s="7"/>
      <c r="AC44" s="7"/>
      <c r="AD44" s="7"/>
      <c r="AE44" s="7"/>
      <c r="AF44" s="7"/>
      <c r="AG44" s="7">
        <f t="shared" si="9"/>
        <v>1</v>
      </c>
      <c r="AH44" s="7">
        <f t="shared" si="10"/>
        <v>1</v>
      </c>
      <c r="AI44" s="7">
        <f>$AI$2</f>
        <v>1</v>
      </c>
      <c r="AJ44" s="7">
        <f>$AJ$2</f>
        <v>1</v>
      </c>
      <c r="AK44" s="7">
        <f>$AK$2</f>
        <v>1</v>
      </c>
      <c r="AL44" s="7">
        <f>$AL$2</f>
        <v>1</v>
      </c>
      <c r="AM44" s="6"/>
      <c r="AN44" s="7"/>
      <c r="AO44" s="7"/>
      <c r="AP44" s="7"/>
      <c r="AQ44" s="7"/>
      <c r="AR44" s="7"/>
      <c r="AS44" s="7"/>
      <c r="AT44" s="7"/>
      <c r="AU44" s="7"/>
      <c r="AV44" s="7"/>
      <c r="AW44" s="7"/>
      <c r="AX44" s="7"/>
      <c r="AY44" s="7"/>
      <c r="AZ44" s="7"/>
      <c r="BA44" s="7"/>
      <c r="BB44" s="7"/>
      <c r="BC44" s="7"/>
      <c r="BD44" s="7"/>
      <c r="BE44" s="7"/>
      <c r="BF44" s="7"/>
      <c r="BG44" s="7"/>
      <c r="BH44" s="7"/>
      <c r="BI44" s="7"/>
      <c r="BJ44" s="7"/>
      <c r="BK44" s="6">
        <f>$BK$2</f>
        <v>1</v>
      </c>
      <c r="BL44" s="6"/>
      <c r="BM44" s="7"/>
      <c r="BN44" s="7"/>
      <c r="BO44" s="7"/>
      <c r="BP44" s="7"/>
      <c r="BQ44" s="7"/>
      <c r="BR44" s="7"/>
      <c r="BS44" s="7"/>
      <c r="BT44" s="7"/>
      <c r="BU44" s="7"/>
      <c r="BV44" s="6"/>
      <c r="BW44" s="7"/>
      <c r="BX44" s="7"/>
      <c r="BY44" s="7"/>
      <c r="BZ44" s="7"/>
      <c r="CA44" s="6"/>
      <c r="CB44" s="6"/>
      <c r="CC44" s="6"/>
      <c r="CD44" s="6"/>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6"/>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16"/>
    </row>
    <row r="45" spans="1:143" ht="102" x14ac:dyDescent="0.4">
      <c r="A45" s="186">
        <f>IF(M45,COUNTIF($M$4:M45,TRUE),"X")</f>
        <v>33</v>
      </c>
      <c r="B45" s="7" t="s">
        <v>734</v>
      </c>
      <c r="C45" s="127" t="s">
        <v>705</v>
      </c>
      <c r="D45" s="127" t="s">
        <v>735</v>
      </c>
      <c r="E45" s="127" t="s">
        <v>1156</v>
      </c>
      <c r="F45" s="126"/>
      <c r="G45" s="126"/>
      <c r="H45" s="127"/>
      <c r="I45" s="190" t="s">
        <v>623</v>
      </c>
      <c r="J45" s="68"/>
      <c r="K45" s="79" t="s">
        <v>736</v>
      </c>
      <c r="L45" s="6">
        <f t="shared" si="0"/>
        <v>1</v>
      </c>
      <c r="M45" s="6" t="b">
        <f>3=SUM(OR(AG45:AL45),OR(AO45,AP45),BM45)</f>
        <v>1</v>
      </c>
      <c r="N45" s="6"/>
      <c r="O45" s="7"/>
      <c r="P45" s="7"/>
      <c r="Q45" s="7"/>
      <c r="R45" s="7"/>
      <c r="S45" s="7"/>
      <c r="T45" s="7"/>
      <c r="U45" s="7"/>
      <c r="V45" s="7"/>
      <c r="W45" s="7"/>
      <c r="X45" s="7"/>
      <c r="Y45" s="7"/>
      <c r="Z45" s="7"/>
      <c r="AA45" s="7"/>
      <c r="AB45" s="7"/>
      <c r="AC45" s="7"/>
      <c r="AD45" s="7"/>
      <c r="AE45" s="7"/>
      <c r="AF45" s="7"/>
      <c r="AG45" s="7">
        <f t="shared" si="9"/>
        <v>1</v>
      </c>
      <c r="AH45" s="7">
        <f t="shared" si="10"/>
        <v>1</v>
      </c>
      <c r="AI45" s="7">
        <f>$AI$2</f>
        <v>1</v>
      </c>
      <c r="AJ45" s="7">
        <f>$AJ$2</f>
        <v>1</v>
      </c>
      <c r="AK45" s="7">
        <f>$AK$2</f>
        <v>1</v>
      </c>
      <c r="AL45" s="7">
        <f>$AL$2</f>
        <v>1</v>
      </c>
      <c r="AM45" s="6"/>
      <c r="AN45" s="7"/>
      <c r="AO45" s="7">
        <f>$AO$2</f>
        <v>1</v>
      </c>
      <c r="AP45" s="7">
        <f>$AP$2</f>
        <v>1</v>
      </c>
      <c r="AQ45" s="7"/>
      <c r="AR45" s="7"/>
      <c r="AS45" s="7"/>
      <c r="AT45" s="7"/>
      <c r="AU45" s="7"/>
      <c r="AV45" s="7"/>
      <c r="AW45" s="7"/>
      <c r="AX45" s="7"/>
      <c r="AY45" s="7"/>
      <c r="AZ45" s="7"/>
      <c r="BA45" s="7"/>
      <c r="BB45" s="7"/>
      <c r="BC45" s="7"/>
      <c r="BD45" s="7"/>
      <c r="BE45" s="7"/>
      <c r="BF45" s="7"/>
      <c r="BG45" s="7"/>
      <c r="BH45" s="7"/>
      <c r="BI45" s="7"/>
      <c r="BJ45" s="7"/>
      <c r="BK45" s="7"/>
      <c r="BL45" s="7"/>
      <c r="BM45" s="7">
        <f>$BM$2</f>
        <v>1</v>
      </c>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16"/>
    </row>
    <row r="46" spans="1:143" ht="102" x14ac:dyDescent="0.4">
      <c r="A46" s="186">
        <f>IF(M46,COUNTIF($M$4:M46,TRUE),"X")</f>
        <v>34</v>
      </c>
      <c r="B46" s="7" t="s">
        <v>737</v>
      </c>
      <c r="C46" s="127" t="s">
        <v>705</v>
      </c>
      <c r="D46" s="127" t="s">
        <v>735</v>
      </c>
      <c r="E46" s="127" t="s">
        <v>1157</v>
      </c>
      <c r="F46" s="126"/>
      <c r="G46" s="126"/>
      <c r="H46" s="127"/>
      <c r="I46" s="190" t="s">
        <v>623</v>
      </c>
      <c r="J46" s="68"/>
      <c r="K46" s="79" t="s">
        <v>738</v>
      </c>
      <c r="L46" s="6">
        <f t="shared" si="0"/>
        <v>1</v>
      </c>
      <c r="M46" s="6" t="b">
        <f>3=SUM(OR(AG46:AL46),CA46,DG46)</f>
        <v>1</v>
      </c>
      <c r="N46" s="6"/>
      <c r="O46" s="7"/>
      <c r="P46" s="7"/>
      <c r="Q46" s="7"/>
      <c r="R46" s="7"/>
      <c r="S46" s="7"/>
      <c r="T46" s="7"/>
      <c r="U46" s="7"/>
      <c r="V46" s="7"/>
      <c r="W46" s="7"/>
      <c r="X46" s="7"/>
      <c r="Y46" s="7"/>
      <c r="Z46" s="7"/>
      <c r="AA46" s="7"/>
      <c r="AB46" s="7"/>
      <c r="AC46" s="7"/>
      <c r="AD46" s="7"/>
      <c r="AE46" s="7"/>
      <c r="AF46" s="7"/>
      <c r="AG46" s="7">
        <f t="shared" si="9"/>
        <v>1</v>
      </c>
      <c r="AH46" s="7">
        <f t="shared" si="10"/>
        <v>1</v>
      </c>
      <c r="AI46" s="7">
        <f>$AI$2</f>
        <v>1</v>
      </c>
      <c r="AJ46" s="7">
        <f>$AJ$2</f>
        <v>1</v>
      </c>
      <c r="AK46" s="7">
        <f>$AK$2</f>
        <v>1</v>
      </c>
      <c r="AL46" s="7">
        <f>$AL$2</f>
        <v>1</v>
      </c>
      <c r="AM46" s="6"/>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f>$CA$2</f>
        <v>1</v>
      </c>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f>$DG$2</f>
        <v>1</v>
      </c>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16"/>
    </row>
    <row r="47" spans="1:143" ht="43.75" x14ac:dyDescent="0.4">
      <c r="A47" s="186">
        <f>IF(M47,COUNTIF($M$4:M47,TRUE),"X")</f>
        <v>35</v>
      </c>
      <c r="B47" s="7" t="s">
        <v>739</v>
      </c>
      <c r="C47" s="127" t="s">
        <v>705</v>
      </c>
      <c r="D47" s="127" t="s">
        <v>735</v>
      </c>
      <c r="E47" s="127" t="s">
        <v>740</v>
      </c>
      <c r="F47" s="126"/>
      <c r="G47" s="126"/>
      <c r="H47" s="127"/>
      <c r="I47" s="190" t="s">
        <v>623</v>
      </c>
      <c r="J47" s="68"/>
      <c r="K47" s="79" t="s">
        <v>741</v>
      </c>
      <c r="L47" s="6">
        <f t="shared" si="0"/>
        <v>1</v>
      </c>
      <c r="M47" s="6" t="b">
        <f>2=SUM(AB47,OR(BW47,CA47))</f>
        <v>1</v>
      </c>
      <c r="N47" s="6"/>
      <c r="O47" s="7"/>
      <c r="P47" s="7"/>
      <c r="Q47" s="7"/>
      <c r="R47" s="7"/>
      <c r="S47" s="7"/>
      <c r="T47" s="7"/>
      <c r="U47" s="7"/>
      <c r="V47" s="7"/>
      <c r="W47" s="7"/>
      <c r="X47" s="7"/>
      <c r="Y47" s="7"/>
      <c r="Z47" s="7"/>
      <c r="AA47" s="7"/>
      <c r="AB47" s="7">
        <f>$AB$2</f>
        <v>1</v>
      </c>
      <c r="AC47" s="7"/>
      <c r="AD47" s="7"/>
      <c r="AE47" s="7"/>
      <c r="AF47" s="7"/>
      <c r="AG47" s="7"/>
      <c r="AH47" s="7"/>
      <c r="AI47" s="7"/>
      <c r="AJ47" s="7"/>
      <c r="AK47" s="7"/>
      <c r="AL47" s="7"/>
      <c r="AM47" s="6"/>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f>$BW$2</f>
        <v>1</v>
      </c>
      <c r="BX47" s="7"/>
      <c r="BY47" s="7"/>
      <c r="BZ47" s="7"/>
      <c r="CA47" s="7">
        <f>$CA$2</f>
        <v>1</v>
      </c>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16"/>
    </row>
    <row r="48" spans="1:143" ht="73.75" x14ac:dyDescent="0.4">
      <c r="A48" s="186">
        <f>IF(M48,COUNTIF($M$4:M48,TRUE),"X")</f>
        <v>36</v>
      </c>
      <c r="B48" s="7" t="s">
        <v>742</v>
      </c>
      <c r="C48" s="127" t="s">
        <v>705</v>
      </c>
      <c r="D48" s="127" t="s">
        <v>735</v>
      </c>
      <c r="E48" s="127" t="s">
        <v>743</v>
      </c>
      <c r="F48" s="126"/>
      <c r="G48" s="126"/>
      <c r="H48" s="127"/>
      <c r="I48" s="190" t="s">
        <v>623</v>
      </c>
      <c r="J48" s="68"/>
      <c r="K48" s="79" t="s">
        <v>744</v>
      </c>
      <c r="L48" s="6">
        <f t="shared" si="0"/>
        <v>1</v>
      </c>
      <c r="M48" s="6" t="b">
        <f>2=SUM(OR(AG48:AL48),OR(BY48,CB48,CI48,DL48,DO48))</f>
        <v>1</v>
      </c>
      <c r="N48" s="6"/>
      <c r="O48" s="7"/>
      <c r="P48" s="7"/>
      <c r="Q48" s="7"/>
      <c r="R48" s="7"/>
      <c r="S48" s="7"/>
      <c r="T48" s="7"/>
      <c r="U48" s="7"/>
      <c r="V48" s="7"/>
      <c r="W48" s="7"/>
      <c r="X48" s="7"/>
      <c r="Y48" s="7"/>
      <c r="Z48" s="7"/>
      <c r="AA48" s="7"/>
      <c r="AB48" s="7"/>
      <c r="AC48" s="7"/>
      <c r="AD48" s="7"/>
      <c r="AE48" s="7"/>
      <c r="AF48" s="7"/>
      <c r="AG48" s="7">
        <f t="shared" ref="AG48:AG53" si="11">$AG$2</f>
        <v>1</v>
      </c>
      <c r="AH48" s="7">
        <f t="shared" ref="AH48:AH53" si="12">$AH$2</f>
        <v>1</v>
      </c>
      <c r="AI48" s="7">
        <f t="shared" ref="AI48:AI53" si="13">$AI$2</f>
        <v>1</v>
      </c>
      <c r="AJ48" s="7">
        <f t="shared" ref="AJ48:AJ53" si="14">$AJ$2</f>
        <v>1</v>
      </c>
      <c r="AK48" s="7">
        <f t="shared" ref="AK48:AK53" si="15">$AK$2</f>
        <v>1</v>
      </c>
      <c r="AL48" s="7">
        <f t="shared" ref="AL48:AL53" si="16">$AL$2</f>
        <v>1</v>
      </c>
      <c r="AM48" s="6"/>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f>$BY$2</f>
        <v>1</v>
      </c>
      <c r="BZ48" s="7"/>
      <c r="CA48" s="7"/>
      <c r="CB48" s="7">
        <f>$CB$2</f>
        <v>1</v>
      </c>
      <c r="CC48" s="7"/>
      <c r="CD48" s="7"/>
      <c r="CE48" s="7"/>
      <c r="CF48" s="7"/>
      <c r="CG48" s="7"/>
      <c r="CH48" s="7"/>
      <c r="CI48" s="7">
        <f>$CI$2</f>
        <v>1</v>
      </c>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f>$DL$2</f>
        <v>1</v>
      </c>
      <c r="DM48" s="7"/>
      <c r="DN48" s="7"/>
      <c r="DO48" s="7">
        <f>$DO$2</f>
        <v>1</v>
      </c>
      <c r="DP48" s="7"/>
      <c r="DQ48" s="7"/>
      <c r="DR48" s="7"/>
      <c r="DS48" s="7"/>
      <c r="DT48" s="7"/>
      <c r="DU48" s="7"/>
      <c r="DV48" s="7"/>
      <c r="DW48" s="7"/>
      <c r="DX48" s="7"/>
      <c r="DY48" s="7"/>
      <c r="DZ48" s="7"/>
      <c r="EA48" s="7"/>
      <c r="EB48" s="7"/>
      <c r="EC48" s="7"/>
      <c r="ED48" s="7"/>
      <c r="EE48" s="7"/>
      <c r="EF48" s="7"/>
      <c r="EG48" s="7"/>
      <c r="EH48" s="7"/>
      <c r="EI48" s="7"/>
      <c r="EJ48" s="7"/>
      <c r="EK48" s="7"/>
      <c r="EL48" s="7"/>
      <c r="EM48" s="16"/>
    </row>
    <row r="49" spans="1:143" ht="87.45" x14ac:dyDescent="0.4">
      <c r="A49" s="186">
        <f>IF(M49,COUNTIF($M$4:M49,TRUE),"X")</f>
        <v>37</v>
      </c>
      <c r="B49" s="7" t="s">
        <v>745</v>
      </c>
      <c r="C49" s="127" t="s">
        <v>705</v>
      </c>
      <c r="D49" s="127" t="s">
        <v>746</v>
      </c>
      <c r="E49" s="127" t="s">
        <v>1158</v>
      </c>
      <c r="F49" s="126"/>
      <c r="G49" s="126"/>
      <c r="H49" s="127"/>
      <c r="I49" s="190" t="s">
        <v>623</v>
      </c>
      <c r="J49" s="68"/>
      <c r="K49" s="79" t="s">
        <v>747</v>
      </c>
      <c r="L49" s="6">
        <f t="shared" si="0"/>
        <v>1</v>
      </c>
      <c r="M49" s="6" t="b">
        <f>2=SUM(OR(AG49:AL49),OR(BQ49,BU49))</f>
        <v>1</v>
      </c>
      <c r="N49" s="6"/>
      <c r="O49" s="7"/>
      <c r="P49" s="7"/>
      <c r="Q49" s="7"/>
      <c r="R49" s="7"/>
      <c r="S49" s="7"/>
      <c r="T49" s="7"/>
      <c r="U49" s="7"/>
      <c r="V49" s="7"/>
      <c r="W49" s="7"/>
      <c r="X49" s="7"/>
      <c r="Y49" s="7"/>
      <c r="Z49" s="7"/>
      <c r="AA49" s="7"/>
      <c r="AB49" s="7"/>
      <c r="AC49" s="7"/>
      <c r="AD49" s="7"/>
      <c r="AE49" s="7"/>
      <c r="AF49" s="7"/>
      <c r="AG49" s="7">
        <f t="shared" si="11"/>
        <v>1</v>
      </c>
      <c r="AH49" s="7">
        <f t="shared" si="12"/>
        <v>1</v>
      </c>
      <c r="AI49" s="7">
        <f t="shared" si="13"/>
        <v>1</v>
      </c>
      <c r="AJ49" s="7">
        <f t="shared" si="14"/>
        <v>1</v>
      </c>
      <c r="AK49" s="7">
        <f t="shared" si="15"/>
        <v>1</v>
      </c>
      <c r="AL49" s="7">
        <f t="shared" si="16"/>
        <v>1</v>
      </c>
      <c r="AM49" s="6"/>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f>$BQ$2</f>
        <v>1</v>
      </c>
      <c r="BR49" s="7"/>
      <c r="BS49" s="7"/>
      <c r="BT49" s="7"/>
      <c r="BU49" s="7">
        <f>$BU$2</f>
        <v>1</v>
      </c>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16"/>
    </row>
    <row r="50" spans="1:143" ht="69.45" customHeight="1" x14ac:dyDescent="0.4">
      <c r="A50" s="186">
        <f>IF(M50,COUNTIF($M$4:M50,TRUE),"X")</f>
        <v>38</v>
      </c>
      <c r="B50" s="7" t="s">
        <v>748</v>
      </c>
      <c r="C50" s="127" t="s">
        <v>749</v>
      </c>
      <c r="D50" s="127" t="s">
        <v>746</v>
      </c>
      <c r="E50" s="127" t="s">
        <v>1159</v>
      </c>
      <c r="F50" s="126"/>
      <c r="G50" s="126"/>
      <c r="H50" s="127"/>
      <c r="I50" s="190" t="s">
        <v>623</v>
      </c>
      <c r="J50" s="68"/>
      <c r="K50" s="79" t="s">
        <v>750</v>
      </c>
      <c r="L50" s="6">
        <f t="shared" si="0"/>
        <v>1</v>
      </c>
      <c r="M50" s="6" t="b">
        <f>3=SUM(OR(AG50:AL50),OR(AX50,AY50),OR(BQ50,BU50))</f>
        <v>1</v>
      </c>
      <c r="N50" s="6"/>
      <c r="O50" s="7"/>
      <c r="P50" s="7"/>
      <c r="Q50" s="7"/>
      <c r="R50" s="7"/>
      <c r="S50" s="7"/>
      <c r="T50" s="7"/>
      <c r="U50" s="7"/>
      <c r="V50" s="7"/>
      <c r="W50" s="7"/>
      <c r="X50" s="7"/>
      <c r="Y50" s="7"/>
      <c r="Z50" s="7"/>
      <c r="AA50" s="7"/>
      <c r="AB50" s="7"/>
      <c r="AC50" s="7"/>
      <c r="AD50" s="7"/>
      <c r="AE50" s="7"/>
      <c r="AF50" s="7"/>
      <c r="AG50" s="7">
        <f t="shared" si="11"/>
        <v>1</v>
      </c>
      <c r="AH50" s="7">
        <f t="shared" si="12"/>
        <v>1</v>
      </c>
      <c r="AI50" s="7">
        <f t="shared" si="13"/>
        <v>1</v>
      </c>
      <c r="AJ50" s="7">
        <f t="shared" si="14"/>
        <v>1</v>
      </c>
      <c r="AK50" s="7">
        <f t="shared" si="15"/>
        <v>1</v>
      </c>
      <c r="AL50" s="7">
        <f t="shared" si="16"/>
        <v>1</v>
      </c>
      <c r="AM50" s="6"/>
      <c r="AN50" s="7"/>
      <c r="AO50" s="7"/>
      <c r="AP50" s="7"/>
      <c r="AQ50" s="7"/>
      <c r="AR50" s="7"/>
      <c r="AS50" s="7"/>
      <c r="AT50" s="7"/>
      <c r="AU50" s="7"/>
      <c r="AV50" s="7"/>
      <c r="AW50" s="7"/>
      <c r="AX50" s="7">
        <f>$AX$2</f>
        <v>1</v>
      </c>
      <c r="AY50" s="7">
        <f>$AY$2</f>
        <v>1</v>
      </c>
      <c r="AZ50" s="7"/>
      <c r="BA50" s="7"/>
      <c r="BB50" s="7"/>
      <c r="BC50" s="7"/>
      <c r="BD50" s="7"/>
      <c r="BE50" s="7"/>
      <c r="BF50" s="7"/>
      <c r="BG50" s="7"/>
      <c r="BH50" s="7"/>
      <c r="BI50" s="7"/>
      <c r="BJ50" s="7"/>
      <c r="BK50" s="7"/>
      <c r="BL50" s="7"/>
      <c r="BM50" s="7"/>
      <c r="BN50" s="7"/>
      <c r="BO50" s="7"/>
      <c r="BP50" s="7"/>
      <c r="BQ50" s="7">
        <f>$BQ$2</f>
        <v>1</v>
      </c>
      <c r="BR50" s="7"/>
      <c r="BS50" s="7"/>
      <c r="BT50" s="7"/>
      <c r="BU50" s="7">
        <f>$BU$2</f>
        <v>1</v>
      </c>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16"/>
    </row>
    <row r="51" spans="1:143" ht="262.3" x14ac:dyDescent="0.4">
      <c r="A51" s="186">
        <f>IF(M51,COUNTIF($M$4:M51,TRUE),"X")</f>
        <v>39</v>
      </c>
      <c r="B51" s="7" t="s">
        <v>751</v>
      </c>
      <c r="C51" s="127" t="s">
        <v>705</v>
      </c>
      <c r="D51" s="127" t="s">
        <v>746</v>
      </c>
      <c r="E51" s="127" t="s">
        <v>1160</v>
      </c>
      <c r="F51" s="126"/>
      <c r="G51" s="126"/>
      <c r="H51" s="127"/>
      <c r="I51" s="190" t="s">
        <v>623</v>
      </c>
      <c r="J51" s="68"/>
      <c r="K51" s="79" t="s">
        <v>752</v>
      </c>
      <c r="L51" s="6">
        <f t="shared" si="0"/>
        <v>1</v>
      </c>
      <c r="M51" s="6" t="b">
        <f>2=SUM(OR(AG51:AL51),OR(BR51,BN51))</f>
        <v>1</v>
      </c>
      <c r="N51" s="6"/>
      <c r="O51" s="7"/>
      <c r="P51" s="7"/>
      <c r="Q51" s="7"/>
      <c r="R51" s="7"/>
      <c r="S51" s="7"/>
      <c r="T51" s="7"/>
      <c r="U51" s="7"/>
      <c r="V51" s="7"/>
      <c r="W51" s="7"/>
      <c r="X51" s="7"/>
      <c r="Y51" s="7"/>
      <c r="Z51" s="7"/>
      <c r="AA51" s="7"/>
      <c r="AB51" s="7"/>
      <c r="AC51" s="7"/>
      <c r="AD51" s="7"/>
      <c r="AE51" s="7"/>
      <c r="AF51" s="7"/>
      <c r="AG51" s="7">
        <f t="shared" si="11"/>
        <v>1</v>
      </c>
      <c r="AH51" s="7">
        <f t="shared" si="12"/>
        <v>1</v>
      </c>
      <c r="AI51" s="7">
        <f t="shared" si="13"/>
        <v>1</v>
      </c>
      <c r="AJ51" s="7">
        <f t="shared" si="14"/>
        <v>1</v>
      </c>
      <c r="AK51" s="7">
        <f t="shared" si="15"/>
        <v>1</v>
      </c>
      <c r="AL51" s="7">
        <f t="shared" si="16"/>
        <v>1</v>
      </c>
      <c r="AM51" s="6"/>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f>$BN$2</f>
        <v>1</v>
      </c>
      <c r="BO51" s="7"/>
      <c r="BP51" s="7"/>
      <c r="BQ51" s="7"/>
      <c r="BR51" s="7">
        <f>$BR$2</f>
        <v>1</v>
      </c>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16"/>
    </row>
    <row r="52" spans="1:143" ht="43.75" x14ac:dyDescent="0.4">
      <c r="A52" s="186">
        <f>IF(M52,COUNTIF($M$4:M52,TRUE),"X")</f>
        <v>40</v>
      </c>
      <c r="B52" s="7" t="s">
        <v>753</v>
      </c>
      <c r="C52" s="127" t="s">
        <v>705</v>
      </c>
      <c r="D52" s="127" t="s">
        <v>746</v>
      </c>
      <c r="E52" s="127" t="s">
        <v>754</v>
      </c>
      <c r="F52" s="126"/>
      <c r="G52" s="126"/>
      <c r="H52" s="127"/>
      <c r="I52" s="190" t="s">
        <v>623</v>
      </c>
      <c r="J52" s="68"/>
      <c r="K52" s="79" t="s">
        <v>755</v>
      </c>
      <c r="L52" s="6">
        <f t="shared" si="0"/>
        <v>1</v>
      </c>
      <c r="M52" s="6" t="b">
        <f>2=SUM(OR(AN52:AP52),OR(AG52:AL52))</f>
        <v>1</v>
      </c>
      <c r="N52" s="6"/>
      <c r="O52" s="7"/>
      <c r="P52" s="7"/>
      <c r="Q52" s="7"/>
      <c r="R52" s="7"/>
      <c r="S52" s="7"/>
      <c r="T52" s="7"/>
      <c r="U52" s="7"/>
      <c r="V52" s="7"/>
      <c r="W52" s="7"/>
      <c r="X52" s="7"/>
      <c r="Y52" s="7"/>
      <c r="Z52" s="7"/>
      <c r="AA52" s="7"/>
      <c r="AB52" s="7"/>
      <c r="AC52" s="7"/>
      <c r="AD52" s="7"/>
      <c r="AE52" s="7"/>
      <c r="AF52" s="7"/>
      <c r="AG52" s="7">
        <f t="shared" si="11"/>
        <v>1</v>
      </c>
      <c r="AH52" s="7">
        <f t="shared" si="12"/>
        <v>1</v>
      </c>
      <c r="AI52" s="7">
        <f t="shared" si="13"/>
        <v>1</v>
      </c>
      <c r="AJ52" s="7">
        <f t="shared" si="14"/>
        <v>1</v>
      </c>
      <c r="AK52" s="7">
        <f t="shared" si="15"/>
        <v>1</v>
      </c>
      <c r="AL52" s="7">
        <f t="shared" si="16"/>
        <v>1</v>
      </c>
      <c r="AM52" s="6"/>
      <c r="AN52" s="7">
        <f>$AN$2</f>
        <v>1</v>
      </c>
      <c r="AO52" s="7">
        <f>$AO$2</f>
        <v>1</v>
      </c>
      <c r="AP52" s="7">
        <f>$AP$2</f>
        <v>1</v>
      </c>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16"/>
    </row>
    <row r="53" spans="1:143" ht="65.150000000000006" customHeight="1" x14ac:dyDescent="0.4">
      <c r="A53" s="186">
        <f>IF(M53,COUNTIF($M$4:M53,TRUE),"X")</f>
        <v>41</v>
      </c>
      <c r="B53" s="7" t="s">
        <v>756</v>
      </c>
      <c r="C53" s="127" t="s">
        <v>705</v>
      </c>
      <c r="D53" s="127" t="s">
        <v>757</v>
      </c>
      <c r="E53" s="127" t="s">
        <v>1161</v>
      </c>
      <c r="F53" s="126"/>
      <c r="G53" s="126"/>
      <c r="H53" s="127"/>
      <c r="I53" s="190" t="s">
        <v>623</v>
      </c>
      <c r="J53" s="68"/>
      <c r="K53" s="79" t="s">
        <v>720</v>
      </c>
      <c r="L53" s="6">
        <f t="shared" si="0"/>
        <v>1</v>
      </c>
      <c r="M53" s="6" t="b">
        <f>2=SUM(OR(AO53:AP53),OR(AG53:AL53))</f>
        <v>1</v>
      </c>
      <c r="N53" s="6"/>
      <c r="O53" s="7"/>
      <c r="P53" s="7"/>
      <c r="Q53" s="7"/>
      <c r="R53" s="7"/>
      <c r="S53" s="7"/>
      <c r="T53" s="7"/>
      <c r="U53" s="7"/>
      <c r="V53" s="7"/>
      <c r="W53" s="7"/>
      <c r="X53" s="7"/>
      <c r="Y53" s="7"/>
      <c r="Z53" s="7"/>
      <c r="AA53" s="7"/>
      <c r="AB53" s="7"/>
      <c r="AC53" s="7"/>
      <c r="AD53" s="7"/>
      <c r="AE53" s="7"/>
      <c r="AF53" s="7"/>
      <c r="AG53" s="7">
        <f t="shared" si="11"/>
        <v>1</v>
      </c>
      <c r="AH53" s="7">
        <f t="shared" si="12"/>
        <v>1</v>
      </c>
      <c r="AI53" s="7">
        <f t="shared" si="13"/>
        <v>1</v>
      </c>
      <c r="AJ53" s="7">
        <f t="shared" si="14"/>
        <v>1</v>
      </c>
      <c r="AK53" s="7">
        <f t="shared" si="15"/>
        <v>1</v>
      </c>
      <c r="AL53" s="7">
        <f t="shared" si="16"/>
        <v>1</v>
      </c>
      <c r="AM53" s="6"/>
      <c r="AN53" s="7"/>
      <c r="AO53" s="7">
        <f>$AO$2</f>
        <v>1</v>
      </c>
      <c r="AP53" s="7">
        <f>$AP$2</f>
        <v>1</v>
      </c>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16"/>
    </row>
    <row r="54" spans="1:143" ht="72.900000000000006" x14ac:dyDescent="0.4">
      <c r="A54" s="186">
        <f>IF(M54,COUNTIF($M$4:M54,TRUE),"X")</f>
        <v>42</v>
      </c>
      <c r="B54" s="7" t="s">
        <v>758</v>
      </c>
      <c r="C54" s="127" t="s">
        <v>705</v>
      </c>
      <c r="D54" s="127" t="s">
        <v>757</v>
      </c>
      <c r="E54" s="127" t="s">
        <v>1234</v>
      </c>
      <c r="F54" s="126"/>
      <c r="G54" s="126"/>
      <c r="H54" s="127"/>
      <c r="I54" s="190" t="s">
        <v>623</v>
      </c>
      <c r="J54" s="68"/>
      <c r="K54" s="79" t="s">
        <v>681</v>
      </c>
      <c r="L54" s="6">
        <f t="shared" si="0"/>
        <v>1</v>
      </c>
      <c r="M54" s="6" t="b">
        <f>OR(AO54,AP54)</f>
        <v>1</v>
      </c>
      <c r="N54" s="6"/>
      <c r="O54" s="7"/>
      <c r="P54" s="7"/>
      <c r="Q54" s="7"/>
      <c r="R54" s="7"/>
      <c r="S54" s="7"/>
      <c r="T54" s="7"/>
      <c r="U54" s="7"/>
      <c r="V54" s="7"/>
      <c r="W54" s="7"/>
      <c r="X54" s="7"/>
      <c r="Y54" s="7"/>
      <c r="Z54" s="7"/>
      <c r="AA54" s="7"/>
      <c r="AB54" s="7"/>
      <c r="AC54" s="7"/>
      <c r="AD54" s="7"/>
      <c r="AE54" s="7"/>
      <c r="AF54" s="7"/>
      <c r="AG54" s="7"/>
      <c r="AH54" s="7"/>
      <c r="AI54" s="7"/>
      <c r="AJ54" s="7"/>
      <c r="AK54" s="7"/>
      <c r="AL54" s="7"/>
      <c r="AM54" s="6"/>
      <c r="AN54" s="7"/>
      <c r="AO54" s="7">
        <f>$AO$2</f>
        <v>1</v>
      </c>
      <c r="AP54" s="7">
        <f>$AP$2</f>
        <v>1</v>
      </c>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16"/>
    </row>
    <row r="55" spans="1:143" ht="43.75" x14ac:dyDescent="0.4">
      <c r="A55" s="186">
        <f>IF(M55,COUNTIF($M$4:M55,TRUE),"X")</f>
        <v>43</v>
      </c>
      <c r="B55" s="7" t="s">
        <v>759</v>
      </c>
      <c r="C55" s="127" t="s">
        <v>705</v>
      </c>
      <c r="D55" s="127" t="s">
        <v>760</v>
      </c>
      <c r="E55" s="127" t="s">
        <v>761</v>
      </c>
      <c r="F55" s="126"/>
      <c r="G55" s="126"/>
      <c r="H55" s="127"/>
      <c r="I55" s="190" t="s">
        <v>623</v>
      </c>
      <c r="J55" s="68"/>
      <c r="K55" s="79" t="s">
        <v>762</v>
      </c>
      <c r="L55" s="6">
        <f t="shared" si="0"/>
        <v>1</v>
      </c>
      <c r="M55" s="6" t="b">
        <f>4=SUM(OR(AG55,AH55),CN55,CM55,OR(BW55,CA55,CH55))</f>
        <v>1</v>
      </c>
      <c r="N55" s="6"/>
      <c r="O55" s="7"/>
      <c r="P55" s="7"/>
      <c r="Q55" s="7"/>
      <c r="R55" s="7"/>
      <c r="S55" s="7"/>
      <c r="T55" s="7"/>
      <c r="U55" s="7"/>
      <c r="V55" s="7"/>
      <c r="W55" s="7"/>
      <c r="X55" s="7"/>
      <c r="Y55" s="7"/>
      <c r="Z55" s="7"/>
      <c r="AA55" s="7"/>
      <c r="AB55" s="7"/>
      <c r="AC55" s="7"/>
      <c r="AD55" s="7"/>
      <c r="AE55" s="7"/>
      <c r="AF55" s="7"/>
      <c r="AG55" s="7">
        <f>$AG$2</f>
        <v>1</v>
      </c>
      <c r="AH55" s="7">
        <f>$AH$2</f>
        <v>1</v>
      </c>
      <c r="AI55" s="7"/>
      <c r="AJ55" s="7"/>
      <c r="AK55" s="7"/>
      <c r="AL55" s="7"/>
      <c r="AM55" s="6"/>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f>$BW$2</f>
        <v>1</v>
      </c>
      <c r="BX55" s="7"/>
      <c r="BY55" s="7"/>
      <c r="BZ55" s="7"/>
      <c r="CA55" s="6">
        <f>$CA$2</f>
        <v>1</v>
      </c>
      <c r="CB55" s="7"/>
      <c r="CC55" s="7"/>
      <c r="CD55" s="7"/>
      <c r="CE55" s="7"/>
      <c r="CF55" s="7"/>
      <c r="CG55" s="7"/>
      <c r="CH55" s="6">
        <f>$CH$2</f>
        <v>1</v>
      </c>
      <c r="CI55" s="7"/>
      <c r="CJ55" s="7"/>
      <c r="CK55" s="7"/>
      <c r="CL55" s="7"/>
      <c r="CM55" s="6">
        <f>$CM$2</f>
        <v>1</v>
      </c>
      <c r="CN55" s="6">
        <f>$CN$2</f>
        <v>1</v>
      </c>
      <c r="CO55" s="6"/>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16"/>
    </row>
    <row r="56" spans="1:143" ht="87.45" x14ac:dyDescent="0.4">
      <c r="A56" s="186">
        <f>IF(M56,COUNTIF($M$4:M56,TRUE),"X")</f>
        <v>44</v>
      </c>
      <c r="B56" s="7" t="s">
        <v>763</v>
      </c>
      <c r="C56" s="127" t="s">
        <v>705</v>
      </c>
      <c r="D56" s="127" t="s">
        <v>760</v>
      </c>
      <c r="E56" s="127" t="s">
        <v>1162</v>
      </c>
      <c r="F56" s="126"/>
      <c r="G56" s="126"/>
      <c r="H56" s="127"/>
      <c r="I56" s="190" t="s">
        <v>623</v>
      </c>
      <c r="J56" s="68"/>
      <c r="K56" s="79" t="s">
        <v>764</v>
      </c>
      <c r="L56" s="6">
        <f t="shared" si="0"/>
        <v>1</v>
      </c>
      <c r="M56" s="6" t="b">
        <f>3=SUM(OR(AG56:AL56),OR(AO56,AP56),CM56)</f>
        <v>1</v>
      </c>
      <c r="N56" s="6"/>
      <c r="O56" s="7"/>
      <c r="P56" s="7"/>
      <c r="Q56" s="7"/>
      <c r="R56" s="7"/>
      <c r="S56" s="7"/>
      <c r="T56" s="7"/>
      <c r="U56" s="7"/>
      <c r="V56" s="7"/>
      <c r="W56" s="7"/>
      <c r="X56" s="7"/>
      <c r="Y56" s="7"/>
      <c r="Z56" s="7"/>
      <c r="AA56" s="7"/>
      <c r="AB56" s="7"/>
      <c r="AC56" s="7"/>
      <c r="AD56" s="7"/>
      <c r="AE56" s="7"/>
      <c r="AF56" s="7"/>
      <c r="AG56" s="7">
        <f>$AG$2</f>
        <v>1</v>
      </c>
      <c r="AH56" s="7">
        <f>$AH$2</f>
        <v>1</v>
      </c>
      <c r="AI56" s="7">
        <f>$AI$2</f>
        <v>1</v>
      </c>
      <c r="AJ56" s="7">
        <f>$AJ$2</f>
        <v>1</v>
      </c>
      <c r="AK56" s="7">
        <f>$AK$2</f>
        <v>1</v>
      </c>
      <c r="AL56" s="7">
        <f>$AL$2</f>
        <v>1</v>
      </c>
      <c r="AM56" s="6"/>
      <c r="AN56" s="7"/>
      <c r="AO56" s="7">
        <f>$AO$2</f>
        <v>1</v>
      </c>
      <c r="AP56" s="7">
        <f>$AP$2</f>
        <v>1</v>
      </c>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6"/>
      <c r="CM56" s="6">
        <f>$CM$2</f>
        <v>1</v>
      </c>
      <c r="CN56" s="6"/>
      <c r="CO56" s="6"/>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16"/>
    </row>
    <row r="57" spans="1:143" ht="58.3" x14ac:dyDescent="0.4">
      <c r="A57" s="186">
        <f>IF(M57,COUNTIF($M$4:M57,TRUE),"X")</f>
        <v>45</v>
      </c>
      <c r="B57" s="7" t="s">
        <v>765</v>
      </c>
      <c r="C57" s="127" t="s">
        <v>705</v>
      </c>
      <c r="D57" s="127" t="s">
        <v>760</v>
      </c>
      <c r="E57" s="127" t="s">
        <v>1163</v>
      </c>
      <c r="F57" s="126"/>
      <c r="G57" s="126"/>
      <c r="H57" s="127"/>
      <c r="I57" s="190" t="s">
        <v>623</v>
      </c>
      <c r="J57" s="68"/>
      <c r="K57" s="79" t="s">
        <v>766</v>
      </c>
      <c r="L57" s="6">
        <f t="shared" si="0"/>
        <v>1</v>
      </c>
      <c r="M57" s="6" t="b">
        <f>3=SUM(OR(AG57:AL57),CN57,(OR(BW57,CA57,CH57)))</f>
        <v>1</v>
      </c>
      <c r="N57" s="6"/>
      <c r="O57" s="7"/>
      <c r="P57" s="7"/>
      <c r="Q57" s="7"/>
      <c r="R57" s="7"/>
      <c r="S57" s="7"/>
      <c r="T57" s="7"/>
      <c r="U57" s="7"/>
      <c r="V57" s="7"/>
      <c r="W57" s="7"/>
      <c r="X57" s="7"/>
      <c r="Y57" s="7"/>
      <c r="Z57" s="7"/>
      <c r="AA57" s="7"/>
      <c r="AB57" s="7"/>
      <c r="AC57" s="7"/>
      <c r="AD57" s="7"/>
      <c r="AE57" s="7"/>
      <c r="AF57" s="7"/>
      <c r="AG57" s="7">
        <f>$AG$2</f>
        <v>1</v>
      </c>
      <c r="AH57" s="7">
        <f>$AH$2</f>
        <v>1</v>
      </c>
      <c r="AI57" s="7">
        <f>$AI$2</f>
        <v>1</v>
      </c>
      <c r="AJ57" s="7">
        <f>$AJ$2</f>
        <v>1</v>
      </c>
      <c r="AK57" s="7">
        <f>$AK$2</f>
        <v>1</v>
      </c>
      <c r="AL57" s="7">
        <f>$AL$2</f>
        <v>1</v>
      </c>
      <c r="AM57" s="6"/>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f>$BW$2</f>
        <v>1</v>
      </c>
      <c r="BX57" s="6"/>
      <c r="BY57" s="6"/>
      <c r="BZ57" s="7"/>
      <c r="CA57" s="6">
        <f>$CA$2</f>
        <v>1</v>
      </c>
      <c r="CB57" s="6"/>
      <c r="CC57" s="6"/>
      <c r="CD57" s="6"/>
      <c r="CE57" s="7"/>
      <c r="CF57" s="7"/>
      <c r="CG57" s="7"/>
      <c r="CH57" s="6">
        <f>$CH$2</f>
        <v>1</v>
      </c>
      <c r="CI57" s="6"/>
      <c r="CJ57" s="6"/>
      <c r="CK57" s="6"/>
      <c r="CL57" s="7"/>
      <c r="CM57" s="7"/>
      <c r="CN57" s="6">
        <f>$CN$2</f>
        <v>1</v>
      </c>
      <c r="CO57" s="6"/>
      <c r="CP57" s="7"/>
      <c r="CQ57" s="7"/>
      <c r="CR57" s="7"/>
      <c r="CS57" s="7"/>
      <c r="CT57" s="7"/>
      <c r="CU57" s="7"/>
      <c r="CV57" s="7"/>
      <c r="CW57" s="7"/>
      <c r="CX57" s="7"/>
      <c r="CY57" s="7"/>
      <c r="CZ57" s="7"/>
      <c r="DA57" s="7"/>
      <c r="DB57" s="7"/>
      <c r="DC57" s="7"/>
      <c r="DD57" s="7"/>
      <c r="DE57" s="7"/>
      <c r="DF57" s="7"/>
      <c r="DG57" s="6"/>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16"/>
    </row>
    <row r="58" spans="1:143" ht="87.45" x14ac:dyDescent="0.4">
      <c r="A58" s="186">
        <f>IF(M58,COUNTIF($M$4:M58,TRUE),"X")</f>
        <v>46</v>
      </c>
      <c r="B58" s="7" t="s">
        <v>767</v>
      </c>
      <c r="C58" s="127" t="s">
        <v>705</v>
      </c>
      <c r="D58" s="127" t="s">
        <v>760</v>
      </c>
      <c r="E58" s="127" t="s">
        <v>768</v>
      </c>
      <c r="F58" s="126"/>
      <c r="G58" s="126"/>
      <c r="H58" s="127"/>
      <c r="I58" s="190" t="s">
        <v>623</v>
      </c>
      <c r="J58" s="68"/>
      <c r="K58" s="79" t="s">
        <v>769</v>
      </c>
      <c r="L58" s="6">
        <f t="shared" si="0"/>
        <v>1</v>
      </c>
      <c r="M58" s="6" t="b">
        <f>3=SUM(AB58,OR(AU58,AV58,AX58,AY58,BB58,BC58),OR(CL58,CM58))</f>
        <v>1</v>
      </c>
      <c r="N58" s="6"/>
      <c r="O58" s="7"/>
      <c r="P58" s="7"/>
      <c r="Q58" s="7"/>
      <c r="R58" s="7"/>
      <c r="S58" s="7"/>
      <c r="T58" s="7"/>
      <c r="U58" s="7"/>
      <c r="V58" s="7"/>
      <c r="W58" s="7"/>
      <c r="X58" s="7"/>
      <c r="Y58" s="7"/>
      <c r="Z58" s="7"/>
      <c r="AA58" s="7"/>
      <c r="AB58" s="7">
        <f>$AB$2</f>
        <v>1</v>
      </c>
      <c r="AC58" s="7"/>
      <c r="AD58" s="7"/>
      <c r="AE58" s="7"/>
      <c r="AF58" s="7"/>
      <c r="AG58" s="7"/>
      <c r="AH58" s="7"/>
      <c r="AI58" s="7"/>
      <c r="AJ58" s="7"/>
      <c r="AK58" s="7"/>
      <c r="AL58" s="7"/>
      <c r="AM58" s="6"/>
      <c r="AN58" s="7"/>
      <c r="AO58" s="7"/>
      <c r="AP58" s="7"/>
      <c r="AQ58" s="7"/>
      <c r="AR58" s="7"/>
      <c r="AS58" s="7"/>
      <c r="AT58" s="7"/>
      <c r="AU58" s="7">
        <f>$AU$2</f>
        <v>1</v>
      </c>
      <c r="AV58" s="7">
        <f>$AV$2</f>
        <v>1</v>
      </c>
      <c r="AW58" s="7"/>
      <c r="AX58" s="7">
        <f>$AX$2</f>
        <v>1</v>
      </c>
      <c r="AY58" s="7">
        <f>$AY$2</f>
        <v>1</v>
      </c>
      <c r="AZ58" s="7"/>
      <c r="BA58" s="7"/>
      <c r="BB58" s="7">
        <f>$BB$2</f>
        <v>1</v>
      </c>
      <c r="BC58" s="7">
        <f>$BC$2</f>
        <v>1</v>
      </c>
      <c r="BD58" s="7"/>
      <c r="BE58" s="7"/>
      <c r="BF58" s="7"/>
      <c r="BG58" s="7"/>
      <c r="BH58" s="7"/>
      <c r="BI58" s="7"/>
      <c r="BJ58" s="7"/>
      <c r="BK58" s="6"/>
      <c r="BL58" s="6"/>
      <c r="BM58" s="7"/>
      <c r="BN58" s="7"/>
      <c r="BO58" s="7"/>
      <c r="BP58" s="7"/>
      <c r="BQ58" s="7"/>
      <c r="BR58" s="7"/>
      <c r="BS58" s="7"/>
      <c r="BT58" s="7"/>
      <c r="BU58" s="7"/>
      <c r="BV58" s="7"/>
      <c r="BW58" s="7"/>
      <c r="BX58" s="7"/>
      <c r="BY58" s="7"/>
      <c r="BZ58" s="7"/>
      <c r="CA58" s="7"/>
      <c r="CB58" s="7"/>
      <c r="CC58" s="7"/>
      <c r="CD58" s="7"/>
      <c r="CE58" s="7"/>
      <c r="CF58" s="7"/>
      <c r="CG58" s="6"/>
      <c r="CH58" s="6"/>
      <c r="CI58" s="6"/>
      <c r="CJ58" s="6"/>
      <c r="CK58" s="6"/>
      <c r="CL58" s="6">
        <f>$CL$2</f>
        <v>1</v>
      </c>
      <c r="CM58" s="6">
        <f>$CM$2</f>
        <v>1</v>
      </c>
      <c r="CN58" s="6"/>
      <c r="CO58" s="6"/>
      <c r="CP58" s="7"/>
      <c r="CQ58" s="7"/>
      <c r="CR58" s="7"/>
      <c r="CS58" s="7"/>
      <c r="CT58" s="7"/>
      <c r="CU58" s="7"/>
      <c r="CV58" s="7"/>
      <c r="CW58" s="7"/>
      <c r="CX58" s="7"/>
      <c r="CY58" s="7"/>
      <c r="CZ58" s="6"/>
      <c r="DA58" s="6"/>
      <c r="DB58" s="6"/>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16"/>
    </row>
    <row r="59" spans="1:143" ht="349.75" x14ac:dyDescent="0.4">
      <c r="A59" s="186">
        <f>IF(M59,COUNTIF($M$4:M59,TRUE),"X")</f>
        <v>47</v>
      </c>
      <c r="B59" s="7" t="s">
        <v>770</v>
      </c>
      <c r="C59" s="127" t="s">
        <v>705</v>
      </c>
      <c r="D59" s="127" t="s">
        <v>760</v>
      </c>
      <c r="E59" s="127" t="s">
        <v>1164</v>
      </c>
      <c r="F59" s="126"/>
      <c r="G59" s="126"/>
      <c r="H59" s="127"/>
      <c r="I59" s="190" t="s">
        <v>623</v>
      </c>
      <c r="J59" s="68"/>
      <c r="K59" s="79" t="s">
        <v>771</v>
      </c>
      <c r="L59" s="6">
        <f t="shared" si="0"/>
        <v>1</v>
      </c>
      <c r="M59" s="6" t="b">
        <f>2=SUM(OR(AG59:AL59),CM59)</f>
        <v>1</v>
      </c>
      <c r="N59" s="6"/>
      <c r="O59" s="7"/>
      <c r="P59" s="7"/>
      <c r="Q59" s="7"/>
      <c r="R59" s="7"/>
      <c r="S59" s="7"/>
      <c r="T59" s="7"/>
      <c r="U59" s="7"/>
      <c r="V59" s="7"/>
      <c r="W59" s="7"/>
      <c r="X59" s="7"/>
      <c r="Y59" s="7"/>
      <c r="Z59" s="7"/>
      <c r="AA59" s="7"/>
      <c r="AB59" s="7"/>
      <c r="AC59" s="7"/>
      <c r="AD59" s="7"/>
      <c r="AE59" s="7"/>
      <c r="AF59" s="7"/>
      <c r="AG59" s="7">
        <f>$AG$2</f>
        <v>1</v>
      </c>
      <c r="AH59" s="7">
        <f>$AH$2</f>
        <v>1</v>
      </c>
      <c r="AI59" s="7">
        <f t="shared" ref="AI59:AI64" si="17">$AI$2</f>
        <v>1</v>
      </c>
      <c r="AJ59" s="7">
        <f t="shared" ref="AJ59:AJ64" si="18">$AJ$2</f>
        <v>1</v>
      </c>
      <c r="AK59" s="7">
        <f t="shared" ref="AK59:AK64" si="19">$AK$2</f>
        <v>1</v>
      </c>
      <c r="AL59" s="7">
        <f t="shared" ref="AL59:AL64" si="20">$AL$2</f>
        <v>1</v>
      </c>
      <c r="AM59" s="6"/>
      <c r="AN59" s="7"/>
      <c r="AO59" s="7"/>
      <c r="AP59" s="7"/>
      <c r="AQ59" s="7"/>
      <c r="AR59" s="7"/>
      <c r="AS59" s="7"/>
      <c r="AT59" s="7"/>
      <c r="AU59" s="7"/>
      <c r="AV59" s="7"/>
      <c r="AW59" s="7"/>
      <c r="AX59" s="7"/>
      <c r="AY59" s="7"/>
      <c r="AZ59" s="7"/>
      <c r="BA59" s="7"/>
      <c r="BB59" s="7"/>
      <c r="BC59" s="7"/>
      <c r="BD59" s="7"/>
      <c r="BE59" s="7"/>
      <c r="BF59" s="7"/>
      <c r="BG59" s="7"/>
      <c r="BH59" s="7"/>
      <c r="BI59" s="7"/>
      <c r="BJ59" s="7"/>
      <c r="BK59" s="6"/>
      <c r="BL59" s="6"/>
      <c r="BM59" s="7"/>
      <c r="BN59" s="7"/>
      <c r="BO59" s="7"/>
      <c r="BP59" s="7"/>
      <c r="BQ59" s="7"/>
      <c r="BR59" s="7"/>
      <c r="BS59" s="7"/>
      <c r="BT59" s="7"/>
      <c r="BU59" s="7"/>
      <c r="BV59" s="7"/>
      <c r="BW59" s="7"/>
      <c r="BX59" s="7"/>
      <c r="BY59" s="7"/>
      <c r="BZ59" s="7"/>
      <c r="CA59" s="7"/>
      <c r="CB59" s="7"/>
      <c r="CC59" s="7"/>
      <c r="CD59" s="7"/>
      <c r="CE59" s="7"/>
      <c r="CF59" s="7"/>
      <c r="CG59" s="6"/>
      <c r="CH59" s="6"/>
      <c r="CI59" s="6"/>
      <c r="CJ59" s="6"/>
      <c r="CK59" s="6"/>
      <c r="CL59" s="6"/>
      <c r="CM59" s="6">
        <f>$CM$2</f>
        <v>1</v>
      </c>
      <c r="CN59" s="6"/>
      <c r="CO59" s="6"/>
      <c r="CP59" s="7"/>
      <c r="CQ59" s="7"/>
      <c r="CR59" s="7"/>
      <c r="CS59" s="7"/>
      <c r="CT59" s="7"/>
      <c r="CU59" s="7"/>
      <c r="CV59" s="7"/>
      <c r="CW59" s="7"/>
      <c r="CX59" s="7"/>
      <c r="CY59" s="7"/>
      <c r="CZ59" s="6"/>
      <c r="DA59" s="6"/>
      <c r="DB59" s="6"/>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16"/>
    </row>
    <row r="60" spans="1:143" ht="58.3" x14ac:dyDescent="0.4">
      <c r="A60" s="186">
        <f>IF(M60,COUNTIF($M$4:M60,TRUE),"X")</f>
        <v>48</v>
      </c>
      <c r="B60" s="7" t="s">
        <v>772</v>
      </c>
      <c r="C60" s="127" t="s">
        <v>705</v>
      </c>
      <c r="D60" s="127" t="s">
        <v>760</v>
      </c>
      <c r="E60" s="127" t="s">
        <v>1165</v>
      </c>
      <c r="F60" s="126"/>
      <c r="G60" s="126"/>
      <c r="H60" s="127"/>
      <c r="I60" s="190" t="s">
        <v>623</v>
      </c>
      <c r="J60" s="68"/>
      <c r="K60" s="79" t="s">
        <v>773</v>
      </c>
      <c r="L60" s="6">
        <f t="shared" si="0"/>
        <v>1</v>
      </c>
      <c r="M60" s="70" t="b">
        <f>3=SUM(OR(AG60:AL60),OR(BO60,BP60,BS60,BT60),CM60)</f>
        <v>1</v>
      </c>
      <c r="N60" s="6"/>
      <c r="O60" s="7"/>
      <c r="P60" s="7"/>
      <c r="Q60" s="7"/>
      <c r="R60" s="7"/>
      <c r="S60" s="7"/>
      <c r="T60" s="7"/>
      <c r="U60" s="7"/>
      <c r="V60" s="7"/>
      <c r="W60" s="7"/>
      <c r="X60" s="7"/>
      <c r="Y60" s="7"/>
      <c r="Z60" s="7"/>
      <c r="AA60" s="7"/>
      <c r="AB60" s="7"/>
      <c r="AC60" s="7"/>
      <c r="AD60" s="7"/>
      <c r="AE60" s="7"/>
      <c r="AF60" s="7"/>
      <c r="AG60" s="7">
        <f>$AG$2</f>
        <v>1</v>
      </c>
      <c r="AH60" s="7">
        <f>$AH$2</f>
        <v>1</v>
      </c>
      <c r="AI60" s="7">
        <f t="shared" si="17"/>
        <v>1</v>
      </c>
      <c r="AJ60" s="7">
        <f t="shared" si="18"/>
        <v>1</v>
      </c>
      <c r="AK60" s="7">
        <f t="shared" si="19"/>
        <v>1</v>
      </c>
      <c r="AL60" s="7">
        <f t="shared" si="20"/>
        <v>1</v>
      </c>
      <c r="AM60" s="6"/>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6"/>
      <c r="BO60" s="6">
        <f>$BO$2</f>
        <v>1</v>
      </c>
      <c r="BP60" s="6">
        <f>$BP$2</f>
        <v>1</v>
      </c>
      <c r="BQ60" s="7"/>
      <c r="BR60" s="7"/>
      <c r="BS60" s="7">
        <f>$BS$2</f>
        <v>1</v>
      </c>
      <c r="BT60" s="7">
        <f>$BT$2</f>
        <v>1</v>
      </c>
      <c r="BU60" s="7"/>
      <c r="BV60" s="6"/>
      <c r="BW60" s="7"/>
      <c r="BX60" s="7"/>
      <c r="BY60" s="7"/>
      <c r="BZ60" s="7"/>
      <c r="CA60" s="7"/>
      <c r="CB60" s="7"/>
      <c r="CC60" s="7"/>
      <c r="CD60" s="7"/>
      <c r="CE60" s="7"/>
      <c r="CF60" s="7"/>
      <c r="CG60" s="7"/>
      <c r="CH60" s="7"/>
      <c r="CI60" s="7"/>
      <c r="CJ60" s="7"/>
      <c r="CK60" s="7"/>
      <c r="CL60" s="7"/>
      <c r="CM60" s="6">
        <f>$CM$2</f>
        <v>1</v>
      </c>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16"/>
    </row>
    <row r="61" spans="1:143" ht="102" x14ac:dyDescent="0.4">
      <c r="A61" s="186">
        <f>IF(M61,COUNTIF($M$4:M61,TRUE),"X")</f>
        <v>49</v>
      </c>
      <c r="B61" s="7" t="s">
        <v>774</v>
      </c>
      <c r="C61" s="127" t="s">
        <v>705</v>
      </c>
      <c r="D61" s="127" t="s">
        <v>760</v>
      </c>
      <c r="E61" s="127" t="s">
        <v>1166</v>
      </c>
      <c r="F61" s="126"/>
      <c r="G61" s="126"/>
      <c r="H61" s="127"/>
      <c r="I61" s="190" t="s">
        <v>623</v>
      </c>
      <c r="J61" s="68"/>
      <c r="K61" s="79" t="s">
        <v>755</v>
      </c>
      <c r="L61" s="6">
        <f t="shared" si="0"/>
        <v>1</v>
      </c>
      <c r="M61" s="6" t="b">
        <f>2=SUM(OR(AN61:AP61),OR(AG61:AL61))</f>
        <v>1</v>
      </c>
      <c r="N61" s="6"/>
      <c r="O61" s="7"/>
      <c r="P61" s="7"/>
      <c r="Q61" s="7"/>
      <c r="R61" s="7"/>
      <c r="S61" s="7"/>
      <c r="T61" s="7"/>
      <c r="U61" s="7"/>
      <c r="V61" s="7"/>
      <c r="W61" s="7"/>
      <c r="X61" s="7"/>
      <c r="Y61" s="7"/>
      <c r="Z61" s="7"/>
      <c r="AA61" s="7"/>
      <c r="AB61" s="7"/>
      <c r="AC61" s="7"/>
      <c r="AD61" s="7"/>
      <c r="AE61" s="7"/>
      <c r="AF61" s="7"/>
      <c r="AG61" s="7">
        <f>$AG$2</f>
        <v>1</v>
      </c>
      <c r="AH61" s="7">
        <f>$AH$2</f>
        <v>1</v>
      </c>
      <c r="AI61" s="7">
        <f t="shared" si="17"/>
        <v>1</v>
      </c>
      <c r="AJ61" s="7">
        <f t="shared" si="18"/>
        <v>1</v>
      </c>
      <c r="AK61" s="7">
        <f t="shared" si="19"/>
        <v>1</v>
      </c>
      <c r="AL61" s="7">
        <f t="shared" si="20"/>
        <v>1</v>
      </c>
      <c r="AM61" s="6"/>
      <c r="AN61" s="7">
        <f>$AN$2</f>
        <v>1</v>
      </c>
      <c r="AO61" s="7">
        <f>$AO$2</f>
        <v>1</v>
      </c>
      <c r="AP61" s="7">
        <f>$AP$2</f>
        <v>1</v>
      </c>
      <c r="AQ61" s="7"/>
      <c r="AR61" s="7"/>
      <c r="AS61" s="7"/>
      <c r="AT61" s="7"/>
      <c r="AU61" s="7"/>
      <c r="AV61" s="7"/>
      <c r="AW61" s="7"/>
      <c r="AX61" s="7"/>
      <c r="AY61" s="7"/>
      <c r="AZ61" s="7"/>
      <c r="BA61" s="7"/>
      <c r="BB61" s="7"/>
      <c r="BC61" s="7"/>
      <c r="BD61" s="7"/>
      <c r="BE61" s="7"/>
      <c r="BF61" s="7"/>
      <c r="BG61" s="7"/>
      <c r="BH61" s="7"/>
      <c r="BI61" s="7"/>
      <c r="BJ61" s="7"/>
      <c r="BK61" s="7"/>
      <c r="BL61" s="7"/>
      <c r="BM61" s="7"/>
      <c r="BN61" s="6"/>
      <c r="BO61" s="6"/>
      <c r="BP61" s="6"/>
      <c r="BQ61" s="7"/>
      <c r="BR61" s="7"/>
      <c r="BS61" s="7"/>
      <c r="BT61" s="7"/>
      <c r="BU61" s="7"/>
      <c r="BV61" s="6"/>
      <c r="BW61" s="7"/>
      <c r="BX61" s="7"/>
      <c r="BY61" s="7"/>
      <c r="BZ61" s="7"/>
      <c r="CA61" s="7"/>
      <c r="CB61" s="7"/>
      <c r="CC61" s="7"/>
      <c r="CD61" s="7"/>
      <c r="CE61" s="7"/>
      <c r="CF61" s="7"/>
      <c r="CG61" s="7"/>
      <c r="CH61" s="7"/>
      <c r="CI61" s="7"/>
      <c r="CJ61" s="7"/>
      <c r="CK61" s="7"/>
      <c r="CL61" s="7"/>
      <c r="CM61" s="6"/>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16"/>
    </row>
    <row r="62" spans="1:143" ht="131.15" x14ac:dyDescent="0.4">
      <c r="A62" s="186">
        <f>IF(M62,COUNTIF($M$4:M62,TRUE),"X")</f>
        <v>50</v>
      </c>
      <c r="B62" s="7" t="s">
        <v>775</v>
      </c>
      <c r="C62" s="127" t="s">
        <v>705</v>
      </c>
      <c r="D62" s="127" t="s">
        <v>760</v>
      </c>
      <c r="E62" s="127" t="s">
        <v>1167</v>
      </c>
      <c r="F62" s="126"/>
      <c r="G62" s="126"/>
      <c r="H62" s="127"/>
      <c r="I62" s="190" t="s">
        <v>623</v>
      </c>
      <c r="J62" s="68"/>
      <c r="K62" s="79" t="s">
        <v>776</v>
      </c>
      <c r="L62" s="6">
        <f t="shared" si="0"/>
        <v>1</v>
      </c>
      <c r="M62" s="70" t="b">
        <f>4=SUM(OR(AI62:AL62),CE62,CF62,DA62)</f>
        <v>1</v>
      </c>
      <c r="N62" s="6"/>
      <c r="O62" s="7"/>
      <c r="P62" s="7"/>
      <c r="Q62" s="7"/>
      <c r="R62" s="7"/>
      <c r="S62" s="7"/>
      <c r="T62" s="7"/>
      <c r="U62" s="7"/>
      <c r="V62" s="7"/>
      <c r="W62" s="7"/>
      <c r="X62" s="7"/>
      <c r="Y62" s="7"/>
      <c r="Z62" s="7"/>
      <c r="AA62" s="7"/>
      <c r="AB62" s="7"/>
      <c r="AC62" s="7"/>
      <c r="AD62" s="7"/>
      <c r="AE62" s="7"/>
      <c r="AF62" s="7"/>
      <c r="AG62" s="7"/>
      <c r="AH62" s="7"/>
      <c r="AI62" s="7">
        <f t="shared" si="17"/>
        <v>1</v>
      </c>
      <c r="AJ62" s="7">
        <f t="shared" si="18"/>
        <v>1</v>
      </c>
      <c r="AK62" s="7">
        <f t="shared" si="19"/>
        <v>1</v>
      </c>
      <c r="AL62" s="7">
        <f t="shared" si="20"/>
        <v>1</v>
      </c>
      <c r="AM62" s="6"/>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6"/>
      <c r="BO62" s="6"/>
      <c r="BP62" s="6"/>
      <c r="BQ62" s="7"/>
      <c r="BR62" s="7"/>
      <c r="BS62" s="7"/>
      <c r="BT62" s="7"/>
      <c r="BU62" s="7"/>
      <c r="BV62" s="6"/>
      <c r="BW62" s="7"/>
      <c r="BX62" s="7"/>
      <c r="BY62" s="7"/>
      <c r="BZ62" s="7"/>
      <c r="CA62" s="7"/>
      <c r="CB62" s="7"/>
      <c r="CC62" s="7"/>
      <c r="CD62" s="7"/>
      <c r="CE62" s="7">
        <f>$CE$2</f>
        <v>1</v>
      </c>
      <c r="CF62" s="7">
        <f>$CF$2</f>
        <v>1</v>
      </c>
      <c r="CG62" s="7"/>
      <c r="CH62" s="7"/>
      <c r="CI62" s="7"/>
      <c r="CJ62" s="7"/>
      <c r="CK62" s="7"/>
      <c r="CL62" s="7"/>
      <c r="CM62" s="6"/>
      <c r="CN62" s="7"/>
      <c r="CO62" s="7"/>
      <c r="CP62" s="7"/>
      <c r="CQ62" s="7"/>
      <c r="CR62" s="7"/>
      <c r="CS62" s="7"/>
      <c r="CT62" s="7"/>
      <c r="CU62" s="7"/>
      <c r="CV62" s="7"/>
      <c r="CW62" s="7"/>
      <c r="CX62" s="7"/>
      <c r="CY62" s="7"/>
      <c r="CZ62" s="7"/>
      <c r="DA62" s="7">
        <f>$DA$2</f>
        <v>1</v>
      </c>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16"/>
    </row>
    <row r="63" spans="1:143" ht="131.15" x14ac:dyDescent="0.4">
      <c r="A63" s="186">
        <f>IF(M63,COUNTIF($M$4:M63,TRUE),"X")</f>
        <v>51</v>
      </c>
      <c r="B63" s="7" t="s">
        <v>777</v>
      </c>
      <c r="C63" s="127" t="s">
        <v>705</v>
      </c>
      <c r="D63" s="127" t="s">
        <v>760</v>
      </c>
      <c r="E63" s="127" t="s">
        <v>1168</v>
      </c>
      <c r="F63" s="126"/>
      <c r="G63" s="126"/>
      <c r="H63" s="127"/>
      <c r="I63" s="190" t="s">
        <v>623</v>
      </c>
      <c r="J63" s="68"/>
      <c r="K63" s="79" t="s">
        <v>776</v>
      </c>
      <c r="L63" s="6">
        <f t="shared" si="0"/>
        <v>1</v>
      </c>
      <c r="M63" s="70" t="b">
        <f>4=SUM(OR(AI63:AL63),CE63,CF63,DA63)</f>
        <v>1</v>
      </c>
      <c r="N63" s="6"/>
      <c r="O63" s="7"/>
      <c r="P63" s="7"/>
      <c r="Q63" s="7"/>
      <c r="R63" s="7"/>
      <c r="S63" s="7"/>
      <c r="T63" s="7"/>
      <c r="U63" s="7"/>
      <c r="V63" s="7"/>
      <c r="W63" s="7"/>
      <c r="X63" s="7"/>
      <c r="Y63" s="7"/>
      <c r="Z63" s="7"/>
      <c r="AA63" s="7"/>
      <c r="AB63" s="7"/>
      <c r="AC63" s="7"/>
      <c r="AD63" s="7"/>
      <c r="AE63" s="7"/>
      <c r="AF63" s="7"/>
      <c r="AG63" s="7"/>
      <c r="AH63" s="7"/>
      <c r="AI63" s="7">
        <f t="shared" si="17"/>
        <v>1</v>
      </c>
      <c r="AJ63" s="7">
        <f t="shared" si="18"/>
        <v>1</v>
      </c>
      <c r="AK63" s="7">
        <f t="shared" si="19"/>
        <v>1</v>
      </c>
      <c r="AL63" s="7">
        <f t="shared" si="20"/>
        <v>1</v>
      </c>
      <c r="AM63" s="6"/>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6"/>
      <c r="BO63" s="6"/>
      <c r="BP63" s="6"/>
      <c r="BQ63" s="7"/>
      <c r="BR63" s="7"/>
      <c r="BS63" s="7"/>
      <c r="BT63" s="7"/>
      <c r="BU63" s="7"/>
      <c r="BV63" s="6"/>
      <c r="BW63" s="7"/>
      <c r="BX63" s="7"/>
      <c r="BY63" s="7"/>
      <c r="BZ63" s="7"/>
      <c r="CA63" s="7"/>
      <c r="CB63" s="7"/>
      <c r="CC63" s="7"/>
      <c r="CD63" s="7"/>
      <c r="CE63" s="7">
        <f>$CE$2</f>
        <v>1</v>
      </c>
      <c r="CF63" s="7">
        <f>$CF$2</f>
        <v>1</v>
      </c>
      <c r="CG63" s="7"/>
      <c r="CH63" s="7"/>
      <c r="CI63" s="7"/>
      <c r="CJ63" s="7"/>
      <c r="CK63" s="7"/>
      <c r="CL63" s="7"/>
      <c r="CM63" s="6"/>
      <c r="CN63" s="7"/>
      <c r="CO63" s="7"/>
      <c r="CP63" s="7"/>
      <c r="CQ63" s="7"/>
      <c r="CR63" s="7"/>
      <c r="CS63" s="7"/>
      <c r="CT63" s="7"/>
      <c r="CU63" s="7"/>
      <c r="CV63" s="7"/>
      <c r="CW63" s="7"/>
      <c r="CX63" s="7"/>
      <c r="CY63" s="7"/>
      <c r="CZ63" s="7"/>
      <c r="DA63" s="7">
        <f>$DA$2</f>
        <v>1</v>
      </c>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16"/>
    </row>
    <row r="64" spans="1:143" ht="72.900000000000006" x14ac:dyDescent="0.4">
      <c r="A64" s="186">
        <f>IF(M64,COUNTIF($M$4:M64,TRUE),"X")</f>
        <v>52</v>
      </c>
      <c r="B64" s="7" t="s">
        <v>778</v>
      </c>
      <c r="C64" s="127" t="s">
        <v>705</v>
      </c>
      <c r="D64" s="127" t="s">
        <v>760</v>
      </c>
      <c r="E64" s="127" t="s">
        <v>1235</v>
      </c>
      <c r="F64" s="126"/>
      <c r="G64" s="126"/>
      <c r="H64" s="127"/>
      <c r="I64" s="190" t="s">
        <v>623</v>
      </c>
      <c r="J64" s="68"/>
      <c r="K64" s="79" t="s">
        <v>779</v>
      </c>
      <c r="L64" s="6">
        <f t="shared" si="0"/>
        <v>1</v>
      </c>
      <c r="M64" s="70" t="b">
        <f>2=SUM(OR(AG64:AL64),OR(CC64,CD64))</f>
        <v>1</v>
      </c>
      <c r="N64" s="6"/>
      <c r="O64" s="7"/>
      <c r="P64" s="7"/>
      <c r="Q64" s="7"/>
      <c r="R64" s="7"/>
      <c r="S64" s="7"/>
      <c r="T64" s="7"/>
      <c r="U64" s="7"/>
      <c r="V64" s="7"/>
      <c r="W64" s="7"/>
      <c r="X64" s="7"/>
      <c r="Y64" s="7"/>
      <c r="Z64" s="7"/>
      <c r="AA64" s="7"/>
      <c r="AB64" s="7"/>
      <c r="AC64" s="7"/>
      <c r="AD64" s="7"/>
      <c r="AE64" s="7"/>
      <c r="AF64" s="7"/>
      <c r="AG64" s="7">
        <f>$AG$2</f>
        <v>1</v>
      </c>
      <c r="AH64" s="7">
        <f>$AH$2</f>
        <v>1</v>
      </c>
      <c r="AI64" s="7">
        <f t="shared" si="17"/>
        <v>1</v>
      </c>
      <c r="AJ64" s="7">
        <f t="shared" si="18"/>
        <v>1</v>
      </c>
      <c r="AK64" s="7">
        <f t="shared" si="19"/>
        <v>1</v>
      </c>
      <c r="AL64" s="7">
        <f t="shared" si="20"/>
        <v>1</v>
      </c>
      <c r="AM64" s="6"/>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6"/>
      <c r="BO64" s="6"/>
      <c r="BP64" s="6"/>
      <c r="BQ64" s="7"/>
      <c r="BR64" s="7"/>
      <c r="BS64" s="7"/>
      <c r="BT64" s="7"/>
      <c r="BU64" s="7"/>
      <c r="BV64" s="6"/>
      <c r="BW64" s="7"/>
      <c r="BX64" s="7"/>
      <c r="BY64" s="7"/>
      <c r="BZ64" s="7"/>
      <c r="CA64" s="7"/>
      <c r="CB64" s="7"/>
      <c r="CC64" s="7">
        <f>$CC$2</f>
        <v>1</v>
      </c>
      <c r="CD64" s="7">
        <f>$CD$2</f>
        <v>1</v>
      </c>
      <c r="CE64" s="7"/>
      <c r="CF64" s="7"/>
      <c r="CG64" s="7"/>
      <c r="CH64" s="7"/>
      <c r="CI64" s="7"/>
      <c r="CJ64" s="7"/>
      <c r="CK64" s="7"/>
      <c r="CL64" s="7"/>
      <c r="CM64" s="6"/>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16"/>
    </row>
    <row r="65" spans="1:143" ht="72.900000000000006" x14ac:dyDescent="0.4">
      <c r="A65" s="186">
        <f>IF(M65,COUNTIF($M$4:M65,TRUE),"X")</f>
        <v>53</v>
      </c>
      <c r="B65" s="7" t="s">
        <v>780</v>
      </c>
      <c r="C65" s="127" t="s">
        <v>705</v>
      </c>
      <c r="D65" s="127" t="s">
        <v>781</v>
      </c>
      <c r="E65" s="127" t="s">
        <v>782</v>
      </c>
      <c r="F65" s="126"/>
      <c r="G65" s="126"/>
      <c r="H65" s="127"/>
      <c r="I65" s="190" t="s">
        <v>623</v>
      </c>
      <c r="J65" s="68"/>
      <c r="K65" s="79" t="s">
        <v>783</v>
      </c>
      <c r="L65" s="6">
        <f t="shared" si="0"/>
        <v>1</v>
      </c>
      <c r="M65" s="6" t="b">
        <f>3=SUM(OR(AO65,AP65),OR(AG65,AH65),CG65)</f>
        <v>1</v>
      </c>
      <c r="N65" s="6"/>
      <c r="O65" s="7"/>
      <c r="P65" s="7"/>
      <c r="Q65" s="7"/>
      <c r="R65" s="7"/>
      <c r="S65" s="7"/>
      <c r="T65" s="7"/>
      <c r="U65" s="7"/>
      <c r="V65" s="7"/>
      <c r="W65" s="7"/>
      <c r="X65" s="7"/>
      <c r="Y65" s="7"/>
      <c r="Z65" s="7"/>
      <c r="AA65" s="7"/>
      <c r="AB65" s="7"/>
      <c r="AC65" s="7"/>
      <c r="AD65" s="7"/>
      <c r="AE65" s="7"/>
      <c r="AF65" s="7"/>
      <c r="AG65" s="7">
        <f>$AG$2</f>
        <v>1</v>
      </c>
      <c r="AH65" s="7">
        <f>$AH$2</f>
        <v>1</v>
      </c>
      <c r="AI65" s="7"/>
      <c r="AJ65" s="7"/>
      <c r="AK65" s="7"/>
      <c r="AL65" s="7"/>
      <c r="AM65" s="6"/>
      <c r="AN65" s="7"/>
      <c r="AO65" s="7">
        <f>$AO$2</f>
        <v>1</v>
      </c>
      <c r="AP65" s="7">
        <f>$AP$2</f>
        <v>1</v>
      </c>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6">
        <f>$CG$2</f>
        <v>1</v>
      </c>
      <c r="CH65" s="7"/>
      <c r="CI65" s="7"/>
      <c r="CJ65" s="7"/>
      <c r="CK65" s="7"/>
      <c r="CL65" s="7"/>
      <c r="CM65" s="7"/>
      <c r="CN65" s="7"/>
      <c r="CO65" s="7"/>
      <c r="CP65" s="7"/>
      <c r="CQ65" s="7"/>
      <c r="CR65" s="7"/>
      <c r="CS65" s="7"/>
      <c r="CT65" s="7"/>
      <c r="CU65" s="7"/>
      <c r="CV65" s="7"/>
      <c r="CW65" s="7"/>
      <c r="CX65" s="7"/>
      <c r="CY65" s="7"/>
      <c r="CZ65" s="6"/>
      <c r="DA65" s="6"/>
      <c r="DB65" s="6"/>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16"/>
    </row>
    <row r="66" spans="1:143" ht="72.900000000000006" x14ac:dyDescent="0.4">
      <c r="A66" s="186">
        <f>IF(M66,COUNTIF($M$4:M66,TRUE),"X")</f>
        <v>54</v>
      </c>
      <c r="B66" s="7" t="s">
        <v>784</v>
      </c>
      <c r="C66" s="127" t="s">
        <v>705</v>
      </c>
      <c r="D66" s="127" t="s">
        <v>785</v>
      </c>
      <c r="E66" s="244" t="s">
        <v>1173</v>
      </c>
      <c r="F66" s="126"/>
      <c r="G66" s="126"/>
      <c r="H66" s="127"/>
      <c r="I66" s="190" t="s">
        <v>623</v>
      </c>
      <c r="J66" s="68"/>
      <c r="K66" s="79" t="s">
        <v>786</v>
      </c>
      <c r="L66" s="6">
        <f t="shared" si="0"/>
        <v>1</v>
      </c>
      <c r="M66" s="6" t="b">
        <f>OR(AN66:AP66)</f>
        <v>1</v>
      </c>
      <c r="N66" s="6"/>
      <c r="O66" s="7"/>
      <c r="P66" s="7"/>
      <c r="Q66" s="7"/>
      <c r="R66" s="7"/>
      <c r="S66" s="7"/>
      <c r="T66" s="7"/>
      <c r="U66" s="7"/>
      <c r="V66" s="7"/>
      <c r="W66" s="7"/>
      <c r="X66" s="7"/>
      <c r="Y66" s="7"/>
      <c r="Z66" s="7"/>
      <c r="AA66" s="7"/>
      <c r="AB66" s="7"/>
      <c r="AC66" s="7"/>
      <c r="AD66" s="7"/>
      <c r="AE66" s="7"/>
      <c r="AF66" s="7"/>
      <c r="AG66" s="7"/>
      <c r="AH66" s="7"/>
      <c r="AI66" s="7"/>
      <c r="AJ66" s="7"/>
      <c r="AK66" s="7"/>
      <c r="AL66" s="7"/>
      <c r="AM66" s="6"/>
      <c r="AN66" s="7">
        <f>$AN$2</f>
        <v>1</v>
      </c>
      <c r="AO66" s="7">
        <f>$AO$2</f>
        <v>1</v>
      </c>
      <c r="AP66" s="7">
        <f>$AP$2</f>
        <v>1</v>
      </c>
      <c r="AQ66" s="7"/>
      <c r="AR66" s="7"/>
      <c r="AS66" s="7"/>
      <c r="AT66" s="7"/>
      <c r="AU66" s="7"/>
      <c r="AV66" s="7"/>
      <c r="AW66" s="7"/>
      <c r="AX66" s="7"/>
      <c r="AY66" s="7"/>
      <c r="AZ66" s="7"/>
      <c r="BA66" s="7"/>
      <c r="BB66" s="7"/>
      <c r="BC66" s="7"/>
      <c r="BD66" s="7"/>
      <c r="BE66" s="7"/>
      <c r="BF66" s="7"/>
      <c r="BG66" s="7"/>
      <c r="BH66" s="7"/>
      <c r="BI66" s="7"/>
      <c r="BJ66" s="7"/>
      <c r="BK66" s="6"/>
      <c r="BL66" s="6"/>
      <c r="BM66" s="7"/>
      <c r="BN66" s="7"/>
      <c r="BO66" s="7"/>
      <c r="BP66" s="7"/>
      <c r="BQ66" s="7"/>
      <c r="BR66" s="7"/>
      <c r="BS66" s="7"/>
      <c r="BT66" s="7"/>
      <c r="BU66" s="7"/>
      <c r="BV66" s="7"/>
      <c r="BW66" s="7"/>
      <c r="BX66" s="7"/>
      <c r="BY66" s="7"/>
      <c r="BZ66" s="7"/>
      <c r="CA66" s="7"/>
      <c r="CB66" s="7"/>
      <c r="CC66" s="7"/>
      <c r="CD66" s="7"/>
      <c r="CE66" s="7"/>
      <c r="CF66" s="7"/>
      <c r="CG66" s="6"/>
      <c r="CH66" s="6"/>
      <c r="CI66" s="6"/>
      <c r="CJ66" s="6"/>
      <c r="CK66" s="6"/>
      <c r="CL66" s="7"/>
      <c r="CM66" s="7"/>
      <c r="CN66" s="7"/>
      <c r="CO66" s="7"/>
      <c r="CP66" s="7"/>
      <c r="CQ66" s="7"/>
      <c r="CR66" s="7"/>
      <c r="CS66" s="7"/>
      <c r="CT66" s="7"/>
      <c r="CU66" s="7"/>
      <c r="CV66" s="7"/>
      <c r="CW66" s="7"/>
      <c r="CX66" s="7"/>
      <c r="CY66" s="7"/>
      <c r="CZ66" s="6"/>
      <c r="DA66" s="6"/>
      <c r="DB66" s="6"/>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16"/>
    </row>
    <row r="67" spans="1:143" ht="36.9" x14ac:dyDescent="0.4">
      <c r="A67" s="186">
        <f>IF(M67,COUNTIF($M$4:M67,TRUE),"X")</f>
        <v>55</v>
      </c>
      <c r="B67" s="7" t="s">
        <v>787</v>
      </c>
      <c r="C67" s="127" t="s">
        <v>705</v>
      </c>
      <c r="D67" s="127" t="s">
        <v>785</v>
      </c>
      <c r="E67" s="127" t="s">
        <v>788</v>
      </c>
      <c r="F67" s="126"/>
      <c r="G67" s="126"/>
      <c r="H67" s="127"/>
      <c r="I67" s="190" t="s">
        <v>623</v>
      </c>
      <c r="J67" s="68"/>
      <c r="K67" s="79" t="s">
        <v>789</v>
      </c>
      <c r="L67" s="6">
        <f t="shared" si="0"/>
        <v>1</v>
      </c>
      <c r="M67" s="6" t="b">
        <f>3=SUM(OR(AG67,AH67),AM67,DB67)</f>
        <v>1</v>
      </c>
      <c r="N67" s="6"/>
      <c r="O67" s="7"/>
      <c r="P67" s="7"/>
      <c r="Q67" s="7"/>
      <c r="R67" s="7"/>
      <c r="S67" s="7"/>
      <c r="T67" s="7"/>
      <c r="U67" s="7"/>
      <c r="V67" s="7"/>
      <c r="W67" s="7"/>
      <c r="X67" s="7"/>
      <c r="Y67" s="7"/>
      <c r="Z67" s="7"/>
      <c r="AA67" s="7"/>
      <c r="AB67" s="7"/>
      <c r="AC67" s="7"/>
      <c r="AD67" s="7"/>
      <c r="AE67" s="7"/>
      <c r="AF67" s="7"/>
      <c r="AG67" s="7">
        <f>$AG$2</f>
        <v>1</v>
      </c>
      <c r="AH67" s="7">
        <f>$AH$2</f>
        <v>1</v>
      </c>
      <c r="AI67" s="7"/>
      <c r="AJ67" s="7"/>
      <c r="AK67" s="7"/>
      <c r="AL67" s="7"/>
      <c r="AM67" s="6">
        <f>AM$2</f>
        <v>1</v>
      </c>
      <c r="AN67" s="7"/>
      <c r="AO67" s="7"/>
      <c r="AP67" s="7"/>
      <c r="AQ67" s="7"/>
      <c r="AR67" s="7"/>
      <c r="AS67" s="7"/>
      <c r="AT67" s="7"/>
      <c r="AU67" s="7"/>
      <c r="AV67" s="7"/>
      <c r="AW67" s="7"/>
      <c r="AX67" s="7"/>
      <c r="AY67" s="7"/>
      <c r="AZ67" s="7"/>
      <c r="BA67" s="7"/>
      <c r="BB67" s="7"/>
      <c r="BC67" s="7"/>
      <c r="BD67" s="7"/>
      <c r="BE67" s="7"/>
      <c r="BF67" s="7"/>
      <c r="BG67" s="7"/>
      <c r="BH67" s="7"/>
      <c r="BI67" s="7"/>
      <c r="BJ67" s="7"/>
      <c r="BK67" s="6"/>
      <c r="BL67" s="6"/>
      <c r="BM67" s="7"/>
      <c r="BN67" s="7"/>
      <c r="BO67" s="7"/>
      <c r="BP67" s="7"/>
      <c r="BQ67" s="7"/>
      <c r="BR67" s="7"/>
      <c r="BS67" s="7"/>
      <c r="BT67" s="7"/>
      <c r="BU67" s="7"/>
      <c r="BV67" s="7"/>
      <c r="BW67" s="7"/>
      <c r="BX67" s="7"/>
      <c r="BY67" s="7"/>
      <c r="BZ67" s="7"/>
      <c r="CA67" s="7"/>
      <c r="CB67" s="7"/>
      <c r="CC67" s="7"/>
      <c r="CD67" s="7"/>
      <c r="CE67" s="7"/>
      <c r="CF67" s="7"/>
      <c r="CG67" s="6"/>
      <c r="CH67" s="6"/>
      <c r="CI67" s="6"/>
      <c r="CJ67" s="6"/>
      <c r="CK67" s="6"/>
      <c r="CL67" s="7"/>
      <c r="CM67" s="7"/>
      <c r="CN67" s="7"/>
      <c r="CO67" s="7"/>
      <c r="CP67" s="7"/>
      <c r="CQ67" s="7"/>
      <c r="CR67" s="7"/>
      <c r="CS67" s="7"/>
      <c r="CT67" s="7"/>
      <c r="CU67" s="7"/>
      <c r="CV67" s="7"/>
      <c r="CW67" s="7"/>
      <c r="CX67" s="7"/>
      <c r="CY67" s="7"/>
      <c r="CZ67" s="6"/>
      <c r="DA67" s="6"/>
      <c r="DB67" s="6">
        <f>$DB$2</f>
        <v>1</v>
      </c>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16"/>
    </row>
    <row r="68" spans="1:143" ht="29.15" x14ac:dyDescent="0.4">
      <c r="A68" s="186" t="str">
        <f>IF(M68,COUNTIF($M$4:M68,TRUE),"X")</f>
        <v>X</v>
      </c>
      <c r="B68" s="7" t="s">
        <v>790</v>
      </c>
      <c r="C68" s="127" t="s">
        <v>705</v>
      </c>
      <c r="D68" s="127" t="s">
        <v>785</v>
      </c>
      <c r="E68" s="127" t="s">
        <v>791</v>
      </c>
      <c r="F68" s="126"/>
      <c r="G68" s="126"/>
      <c r="H68" s="127"/>
      <c r="I68" s="190" t="s">
        <v>623</v>
      </c>
      <c r="J68" s="68"/>
      <c r="K68" s="79" t="s">
        <v>792</v>
      </c>
      <c r="L68" s="6">
        <f t="shared" ref="L68:L131" si="21">IF(M68=TRUE,1,0)</f>
        <v>0</v>
      </c>
      <c r="M68" s="6" t="b">
        <f>3=SUM(O68,AB68,N68)</f>
        <v>0</v>
      </c>
      <c r="N68" s="6">
        <f>$N$2</f>
        <v>0</v>
      </c>
      <c r="O68" s="7">
        <f>$O$2</f>
        <v>1</v>
      </c>
      <c r="P68" s="7"/>
      <c r="Q68" s="7"/>
      <c r="R68" s="7"/>
      <c r="S68" s="7"/>
      <c r="T68" s="7"/>
      <c r="U68" s="7"/>
      <c r="V68" s="7"/>
      <c r="W68" s="7"/>
      <c r="X68" s="7"/>
      <c r="Y68" s="7"/>
      <c r="Z68" s="7"/>
      <c r="AA68" s="7"/>
      <c r="AB68" s="7">
        <f>$AB$2</f>
        <v>1</v>
      </c>
      <c r="AC68" s="7"/>
      <c r="AD68" s="7"/>
      <c r="AE68" s="7"/>
      <c r="AF68" s="7"/>
      <c r="AG68" s="7"/>
      <c r="AH68" s="7"/>
      <c r="AI68" s="7"/>
      <c r="AJ68" s="7"/>
      <c r="AK68" s="7"/>
      <c r="AL68" s="7"/>
      <c r="AM68" s="6"/>
      <c r="AN68" s="7"/>
      <c r="AO68" s="7"/>
      <c r="AP68" s="7"/>
      <c r="AQ68" s="7"/>
      <c r="AR68" s="7"/>
      <c r="AS68" s="7"/>
      <c r="AT68" s="7"/>
      <c r="AU68" s="7"/>
      <c r="AV68" s="7"/>
      <c r="AW68" s="7"/>
      <c r="AX68" s="7"/>
      <c r="AY68" s="7"/>
      <c r="AZ68" s="7"/>
      <c r="BA68" s="7"/>
      <c r="BB68" s="7"/>
      <c r="BC68" s="7"/>
      <c r="BD68" s="7"/>
      <c r="BE68" s="7"/>
      <c r="BF68" s="7"/>
      <c r="BG68" s="7"/>
      <c r="BH68" s="7"/>
      <c r="BI68" s="7"/>
      <c r="BJ68" s="7"/>
      <c r="BK68" s="6"/>
      <c r="BL68" s="6"/>
      <c r="BM68" s="7"/>
      <c r="BN68" s="7"/>
      <c r="BO68" s="7"/>
      <c r="BP68" s="7"/>
      <c r="BQ68" s="7"/>
      <c r="BR68" s="7"/>
      <c r="BS68" s="7"/>
      <c r="BT68" s="7"/>
      <c r="BU68" s="7"/>
      <c r="BV68" s="7"/>
      <c r="BW68" s="7"/>
      <c r="BX68" s="7"/>
      <c r="BY68" s="7"/>
      <c r="BZ68" s="7"/>
      <c r="CA68" s="7"/>
      <c r="CB68" s="7"/>
      <c r="CC68" s="7"/>
      <c r="CD68" s="7"/>
      <c r="CE68" s="7"/>
      <c r="CF68" s="7"/>
      <c r="CG68" s="6"/>
      <c r="CH68" s="6"/>
      <c r="CI68" s="6"/>
      <c r="CJ68" s="6"/>
      <c r="CK68" s="6"/>
      <c r="CL68" s="7"/>
      <c r="CM68" s="7"/>
      <c r="CN68" s="7"/>
      <c r="CO68" s="7"/>
      <c r="CP68" s="7"/>
      <c r="CQ68" s="7"/>
      <c r="CR68" s="7"/>
      <c r="CS68" s="7"/>
      <c r="CT68" s="7"/>
      <c r="CU68" s="7"/>
      <c r="CV68" s="7"/>
      <c r="CW68" s="7"/>
      <c r="CX68" s="7"/>
      <c r="CY68" s="7"/>
      <c r="CZ68" s="6"/>
      <c r="DA68" s="6"/>
      <c r="DB68" s="6"/>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16"/>
    </row>
    <row r="69" spans="1:143" ht="72.900000000000006" x14ac:dyDescent="0.4">
      <c r="A69" s="186">
        <f>IF(M69,COUNTIF($M$4:M69,TRUE),"X")</f>
        <v>56</v>
      </c>
      <c r="B69" s="7" t="s">
        <v>793</v>
      </c>
      <c r="C69" s="127" t="s">
        <v>705</v>
      </c>
      <c r="D69" s="127" t="s">
        <v>785</v>
      </c>
      <c r="E69" s="127" t="s">
        <v>794</v>
      </c>
      <c r="F69" s="126"/>
      <c r="G69" s="126"/>
      <c r="H69" s="127"/>
      <c r="I69" s="190" t="s">
        <v>623</v>
      </c>
      <c r="J69" s="68"/>
      <c r="K69" s="79" t="s">
        <v>795</v>
      </c>
      <c r="L69" s="6">
        <f t="shared" si="21"/>
        <v>1</v>
      </c>
      <c r="M69" s="6" t="b">
        <f>2=SUM(OR(AG69,AH69),CV69)</f>
        <v>1</v>
      </c>
      <c r="N69" s="6"/>
      <c r="O69" s="7"/>
      <c r="P69" s="7"/>
      <c r="Q69" s="7"/>
      <c r="R69" s="7"/>
      <c r="S69" s="7"/>
      <c r="T69" s="7"/>
      <c r="U69" s="7"/>
      <c r="V69" s="7"/>
      <c r="W69" s="7"/>
      <c r="X69" s="7"/>
      <c r="Y69" s="7"/>
      <c r="Z69" s="7"/>
      <c r="AA69" s="7"/>
      <c r="AB69" s="7"/>
      <c r="AC69" s="7"/>
      <c r="AD69" s="7"/>
      <c r="AE69" s="7"/>
      <c r="AF69" s="7"/>
      <c r="AG69" s="7">
        <f>$AG$2</f>
        <v>1</v>
      </c>
      <c r="AH69" s="7">
        <f>$AH$2</f>
        <v>1</v>
      </c>
      <c r="AI69" s="7"/>
      <c r="AJ69" s="7"/>
      <c r="AK69" s="7"/>
      <c r="AL69" s="7"/>
      <c r="AM69" s="6"/>
      <c r="AN69" s="7"/>
      <c r="AO69" s="7"/>
      <c r="AP69" s="7"/>
      <c r="AQ69" s="7"/>
      <c r="AR69" s="7"/>
      <c r="AS69" s="7"/>
      <c r="AT69" s="7"/>
      <c r="AU69" s="7"/>
      <c r="AV69" s="7"/>
      <c r="AW69" s="7"/>
      <c r="AX69" s="7"/>
      <c r="AY69" s="7"/>
      <c r="AZ69" s="7"/>
      <c r="BA69" s="7"/>
      <c r="BB69" s="7"/>
      <c r="BC69" s="7"/>
      <c r="BD69" s="7"/>
      <c r="BE69" s="7"/>
      <c r="BF69" s="7"/>
      <c r="BG69" s="7"/>
      <c r="BH69" s="7"/>
      <c r="BI69" s="7"/>
      <c r="BJ69" s="7"/>
      <c r="BK69" s="6"/>
      <c r="BL69" s="6"/>
      <c r="BM69" s="7"/>
      <c r="BN69" s="7"/>
      <c r="BO69" s="7"/>
      <c r="BP69" s="7"/>
      <c r="BQ69" s="7"/>
      <c r="BR69" s="7"/>
      <c r="BS69" s="7"/>
      <c r="BT69" s="7"/>
      <c r="BU69" s="7"/>
      <c r="BV69" s="7"/>
      <c r="BW69" s="7"/>
      <c r="BX69" s="7"/>
      <c r="BY69" s="7"/>
      <c r="BZ69" s="7"/>
      <c r="CA69" s="7"/>
      <c r="CB69" s="7"/>
      <c r="CC69" s="7"/>
      <c r="CD69" s="7"/>
      <c r="CE69" s="7"/>
      <c r="CF69" s="7"/>
      <c r="CG69" s="6"/>
      <c r="CH69" s="6"/>
      <c r="CI69" s="6"/>
      <c r="CJ69" s="6"/>
      <c r="CK69" s="6"/>
      <c r="CL69" s="7"/>
      <c r="CM69" s="7"/>
      <c r="CN69" s="7"/>
      <c r="CO69" s="7"/>
      <c r="CP69" s="7"/>
      <c r="CQ69" s="7"/>
      <c r="CR69" s="7"/>
      <c r="CS69" s="7"/>
      <c r="CT69" s="7"/>
      <c r="CU69" s="7"/>
      <c r="CV69" s="7">
        <f>$CV$2</f>
        <v>1</v>
      </c>
      <c r="CW69" s="7"/>
      <c r="CX69" s="7"/>
      <c r="CY69" s="7"/>
      <c r="CZ69" s="6"/>
      <c r="DA69" s="6"/>
      <c r="DB69" s="6"/>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16"/>
    </row>
    <row r="70" spans="1:143" ht="116.6" x14ac:dyDescent="0.4">
      <c r="A70" s="186">
        <f>IF(M70,COUNTIF($M$4:M70,TRUE),"X")</f>
        <v>57</v>
      </c>
      <c r="B70" s="7" t="s">
        <v>796</v>
      </c>
      <c r="C70" s="127" t="s">
        <v>705</v>
      </c>
      <c r="D70" s="127" t="s">
        <v>785</v>
      </c>
      <c r="E70" s="127" t="s">
        <v>1174</v>
      </c>
      <c r="F70" s="126"/>
      <c r="G70" s="126"/>
      <c r="H70" s="127"/>
      <c r="I70" s="190" t="s">
        <v>623</v>
      </c>
      <c r="J70" s="68"/>
      <c r="K70" s="79" t="s">
        <v>797</v>
      </c>
      <c r="L70" s="6">
        <f t="shared" si="21"/>
        <v>1</v>
      </c>
      <c r="M70" s="6" t="b">
        <f>3=SUM(OR(AN70:AP70),OR(AI70:AL70),DA70)</f>
        <v>1</v>
      </c>
      <c r="N70" s="6"/>
      <c r="O70" s="7"/>
      <c r="P70" s="7"/>
      <c r="Q70" s="7"/>
      <c r="R70" s="7"/>
      <c r="S70" s="7"/>
      <c r="T70" s="7"/>
      <c r="U70" s="7"/>
      <c r="V70" s="7"/>
      <c r="W70" s="7"/>
      <c r="X70" s="7"/>
      <c r="Y70" s="7"/>
      <c r="Z70" s="7"/>
      <c r="AA70" s="7"/>
      <c r="AB70" s="7"/>
      <c r="AC70" s="7"/>
      <c r="AD70" s="7"/>
      <c r="AE70" s="7"/>
      <c r="AF70" s="7"/>
      <c r="AG70" s="10"/>
      <c r="AH70" s="10"/>
      <c r="AI70" s="7">
        <f>$AI$2</f>
        <v>1</v>
      </c>
      <c r="AJ70" s="7">
        <f>$AJ$2</f>
        <v>1</v>
      </c>
      <c r="AK70" s="7">
        <f>$AK$2</f>
        <v>1</v>
      </c>
      <c r="AL70" s="7">
        <f>$AL$2</f>
        <v>1</v>
      </c>
      <c r="AM70" s="6"/>
      <c r="AN70" s="7">
        <f>$AN$2</f>
        <v>1</v>
      </c>
      <c r="AO70" s="7">
        <f>$AO$2</f>
        <v>1</v>
      </c>
      <c r="AP70" s="7">
        <f>$AP$2</f>
        <v>1</v>
      </c>
      <c r="AQ70" s="7"/>
      <c r="AR70" s="7"/>
      <c r="AS70" s="7"/>
      <c r="AT70" s="7"/>
      <c r="AU70" s="7"/>
      <c r="AV70" s="7"/>
      <c r="AW70" s="7"/>
      <c r="AX70" s="7"/>
      <c r="AY70" s="7"/>
      <c r="AZ70" s="7"/>
      <c r="BA70" s="7"/>
      <c r="BB70" s="7"/>
      <c r="BC70" s="7"/>
      <c r="BD70" s="7"/>
      <c r="BE70" s="7"/>
      <c r="BF70" s="7"/>
      <c r="BG70" s="7"/>
      <c r="BH70" s="7"/>
      <c r="BI70" s="7"/>
      <c r="BJ70" s="7"/>
      <c r="BK70" s="6"/>
      <c r="BL70" s="6"/>
      <c r="BM70" s="7"/>
      <c r="BN70" s="7"/>
      <c r="BO70" s="7"/>
      <c r="BP70" s="7"/>
      <c r="BQ70" s="7"/>
      <c r="BR70" s="7"/>
      <c r="BS70" s="7"/>
      <c r="BT70" s="7"/>
      <c r="BU70" s="7"/>
      <c r="BV70" s="7"/>
      <c r="BW70" s="7"/>
      <c r="BX70" s="7"/>
      <c r="BY70" s="7"/>
      <c r="BZ70" s="7"/>
      <c r="CA70" s="7"/>
      <c r="CB70" s="7"/>
      <c r="CC70" s="7"/>
      <c r="CD70" s="7"/>
      <c r="CE70" s="7"/>
      <c r="CF70" s="7"/>
      <c r="CG70" s="6"/>
      <c r="CH70" s="6"/>
      <c r="CI70" s="6"/>
      <c r="CJ70" s="6"/>
      <c r="CK70" s="6"/>
      <c r="CL70" s="7"/>
      <c r="CM70" s="7"/>
      <c r="CN70" s="7"/>
      <c r="CO70" s="7"/>
      <c r="CP70" s="7"/>
      <c r="CQ70" s="7"/>
      <c r="CR70" s="7"/>
      <c r="CS70" s="7"/>
      <c r="CT70" s="7"/>
      <c r="CU70" s="7"/>
      <c r="CV70" s="7"/>
      <c r="CW70" s="7"/>
      <c r="CX70" s="7"/>
      <c r="CY70" s="7"/>
      <c r="CZ70" s="6"/>
      <c r="DA70" s="7">
        <f>$DA$2</f>
        <v>1</v>
      </c>
      <c r="DB70" s="6"/>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16"/>
    </row>
    <row r="71" spans="1:143" ht="116.6" x14ac:dyDescent="0.4">
      <c r="A71" s="186">
        <f>IF(M71,COUNTIF($M$4:M71,TRUE),"X")</f>
        <v>58</v>
      </c>
      <c r="B71" s="7" t="s">
        <v>798</v>
      </c>
      <c r="C71" s="127" t="s">
        <v>705</v>
      </c>
      <c r="D71" s="127" t="s">
        <v>785</v>
      </c>
      <c r="E71" s="127" t="s">
        <v>1175</v>
      </c>
      <c r="F71" s="126"/>
      <c r="G71" s="126"/>
      <c r="H71" s="127"/>
      <c r="I71" s="190" t="s">
        <v>623</v>
      </c>
      <c r="J71" s="68"/>
      <c r="K71" s="79" t="s">
        <v>797</v>
      </c>
      <c r="L71" s="6">
        <f t="shared" si="21"/>
        <v>1</v>
      </c>
      <c r="M71" s="6" t="b">
        <f>3=SUM(OR(AN71:AP71),OR(AI71:AL71),DA71)</f>
        <v>1</v>
      </c>
      <c r="N71" s="6"/>
      <c r="O71" s="7"/>
      <c r="P71" s="7"/>
      <c r="Q71" s="7"/>
      <c r="R71" s="7"/>
      <c r="S71" s="7"/>
      <c r="T71" s="7"/>
      <c r="U71" s="7"/>
      <c r="V71" s="7"/>
      <c r="W71" s="7"/>
      <c r="X71" s="7"/>
      <c r="Y71" s="7"/>
      <c r="Z71" s="7"/>
      <c r="AA71" s="7"/>
      <c r="AB71" s="7"/>
      <c r="AC71" s="7"/>
      <c r="AD71" s="7"/>
      <c r="AE71" s="7"/>
      <c r="AF71" s="7"/>
      <c r="AG71" s="7"/>
      <c r="AH71" s="7"/>
      <c r="AI71" s="7">
        <f>$AI$2</f>
        <v>1</v>
      </c>
      <c r="AJ71" s="7">
        <f>$AJ$2</f>
        <v>1</v>
      </c>
      <c r="AK71" s="7">
        <f>$AK$2</f>
        <v>1</v>
      </c>
      <c r="AL71" s="7">
        <f>$AL$2</f>
        <v>1</v>
      </c>
      <c r="AM71" s="6"/>
      <c r="AN71" s="7">
        <f>$AN$2</f>
        <v>1</v>
      </c>
      <c r="AO71" s="7">
        <f>$AO$2</f>
        <v>1</v>
      </c>
      <c r="AP71" s="7">
        <f>$AP$2</f>
        <v>1</v>
      </c>
      <c r="AQ71" s="7"/>
      <c r="AR71" s="7"/>
      <c r="AS71" s="7"/>
      <c r="AT71" s="7"/>
      <c r="AU71" s="7"/>
      <c r="AV71" s="7"/>
      <c r="AW71" s="7"/>
      <c r="AX71" s="7"/>
      <c r="AY71" s="7"/>
      <c r="AZ71" s="7"/>
      <c r="BA71" s="7"/>
      <c r="BB71" s="7"/>
      <c r="BC71" s="7"/>
      <c r="BD71" s="7"/>
      <c r="BE71" s="7"/>
      <c r="BF71" s="7"/>
      <c r="BG71" s="7"/>
      <c r="BH71" s="7"/>
      <c r="BI71" s="7"/>
      <c r="BJ71" s="7"/>
      <c r="BK71" s="6"/>
      <c r="BL71" s="6"/>
      <c r="BM71" s="7"/>
      <c r="BN71" s="7"/>
      <c r="BO71" s="7"/>
      <c r="BP71" s="7"/>
      <c r="BQ71" s="7"/>
      <c r="BR71" s="7"/>
      <c r="BS71" s="7"/>
      <c r="BT71" s="7"/>
      <c r="BU71" s="7"/>
      <c r="BV71" s="7"/>
      <c r="BW71" s="7"/>
      <c r="BX71" s="7"/>
      <c r="BY71" s="7"/>
      <c r="BZ71" s="7"/>
      <c r="CA71" s="7"/>
      <c r="CB71" s="7"/>
      <c r="CC71" s="7"/>
      <c r="CD71" s="7"/>
      <c r="CE71" s="7"/>
      <c r="CF71" s="7"/>
      <c r="CG71" s="6"/>
      <c r="CH71" s="6"/>
      <c r="CI71" s="6"/>
      <c r="CJ71" s="6"/>
      <c r="CK71" s="6"/>
      <c r="CL71" s="7"/>
      <c r="CM71" s="7"/>
      <c r="CN71" s="7"/>
      <c r="CO71" s="7"/>
      <c r="CP71" s="7"/>
      <c r="CQ71" s="7"/>
      <c r="CR71" s="7"/>
      <c r="CS71" s="7"/>
      <c r="CT71" s="7"/>
      <c r="CU71" s="7"/>
      <c r="CV71" s="7"/>
      <c r="CW71" s="7"/>
      <c r="CX71" s="7"/>
      <c r="CY71" s="7"/>
      <c r="CZ71" s="6"/>
      <c r="DA71" s="7">
        <f>$DA$2</f>
        <v>1</v>
      </c>
      <c r="DB71" s="6"/>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16"/>
    </row>
    <row r="72" spans="1:143" ht="160.30000000000001" x14ac:dyDescent="0.4">
      <c r="A72" s="186">
        <f>IF(M72,COUNTIF($M$4:M72,TRUE),"X")</f>
        <v>59</v>
      </c>
      <c r="B72" s="7" t="s">
        <v>799</v>
      </c>
      <c r="C72" s="127" t="s">
        <v>705</v>
      </c>
      <c r="D72" s="127" t="s">
        <v>800</v>
      </c>
      <c r="E72" s="127" t="s">
        <v>1176</v>
      </c>
      <c r="F72" s="126"/>
      <c r="G72" s="126"/>
      <c r="H72" s="127"/>
      <c r="I72" s="190" t="s">
        <v>623</v>
      </c>
      <c r="J72" s="68"/>
      <c r="K72" s="79" t="s">
        <v>801</v>
      </c>
      <c r="L72" s="6">
        <f t="shared" si="21"/>
        <v>1</v>
      </c>
      <c r="M72" s="6" t="b">
        <f>2=SUM(OR(AG72:AL72),OR(2=SUM(AN72,CE72),3=SUM(AO72,AX72,OR(CE72,CF72)),3=SUM(AP72,AY72,OR(CE72,CF72))))</f>
        <v>1</v>
      </c>
      <c r="N72" s="6"/>
      <c r="O72" s="7"/>
      <c r="P72" s="7"/>
      <c r="Q72" s="7"/>
      <c r="R72" s="7"/>
      <c r="S72" s="7"/>
      <c r="T72" s="7"/>
      <c r="U72" s="7"/>
      <c r="V72" s="7"/>
      <c r="W72" s="7"/>
      <c r="X72" s="7"/>
      <c r="Y72" s="7"/>
      <c r="Z72" s="7"/>
      <c r="AA72" s="7"/>
      <c r="AB72" s="7"/>
      <c r="AC72" s="7"/>
      <c r="AD72" s="7"/>
      <c r="AE72" s="7"/>
      <c r="AF72" s="7"/>
      <c r="AG72" s="7">
        <f>$AG$2</f>
        <v>1</v>
      </c>
      <c r="AH72" s="7">
        <f>$AH$2</f>
        <v>1</v>
      </c>
      <c r="AI72" s="7">
        <f>$AI$2</f>
        <v>1</v>
      </c>
      <c r="AJ72" s="7">
        <f>$AJ$2</f>
        <v>1</v>
      </c>
      <c r="AK72" s="7">
        <f>$AK$2</f>
        <v>1</v>
      </c>
      <c r="AL72" s="7">
        <f>$AL$2</f>
        <v>1</v>
      </c>
      <c r="AM72" s="6"/>
      <c r="AN72" s="7">
        <f>$AN$2</f>
        <v>1</v>
      </c>
      <c r="AO72" s="7">
        <f>$AO$2</f>
        <v>1</v>
      </c>
      <c r="AP72" s="7">
        <f>$AP$2</f>
        <v>1</v>
      </c>
      <c r="AQ72" s="7"/>
      <c r="AR72" s="7"/>
      <c r="AS72" s="7"/>
      <c r="AT72" s="7"/>
      <c r="AU72" s="7"/>
      <c r="AV72" s="7"/>
      <c r="AW72" s="7"/>
      <c r="AX72" s="7">
        <f>$AX$2</f>
        <v>1</v>
      </c>
      <c r="AY72" s="7">
        <f>$AY$2</f>
        <v>1</v>
      </c>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f>$CE$2</f>
        <v>1</v>
      </c>
      <c r="CF72" s="7">
        <f>$CF$2</f>
        <v>1</v>
      </c>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16"/>
    </row>
    <row r="73" spans="1:143" ht="72.900000000000006" x14ac:dyDescent="0.4">
      <c r="A73" s="186">
        <f>IF(M73,COUNTIF($M$4:M73,TRUE),"X")</f>
        <v>60</v>
      </c>
      <c r="B73" s="7" t="s">
        <v>1177</v>
      </c>
      <c r="C73" s="127" t="s">
        <v>705</v>
      </c>
      <c r="D73" s="127" t="s">
        <v>800</v>
      </c>
      <c r="E73" s="127" t="s">
        <v>1178</v>
      </c>
      <c r="F73" s="126"/>
      <c r="G73" s="126"/>
      <c r="H73" s="127"/>
      <c r="I73" s="190" t="s">
        <v>623</v>
      </c>
      <c r="J73" s="68"/>
      <c r="K73" s="79" t="s">
        <v>786</v>
      </c>
      <c r="L73" s="6">
        <f t="shared" si="21"/>
        <v>1</v>
      </c>
      <c r="M73" s="6" t="b">
        <f>OR(AN73:AP73)</f>
        <v>1</v>
      </c>
      <c r="N73" s="6"/>
      <c r="O73" s="7"/>
      <c r="P73" s="7"/>
      <c r="Q73" s="7"/>
      <c r="R73" s="7"/>
      <c r="S73" s="7"/>
      <c r="T73" s="7"/>
      <c r="U73" s="7"/>
      <c r="V73" s="7"/>
      <c r="W73" s="7"/>
      <c r="X73" s="7"/>
      <c r="Y73" s="7"/>
      <c r="Z73" s="7"/>
      <c r="AA73" s="7"/>
      <c r="AB73" s="7"/>
      <c r="AC73" s="7"/>
      <c r="AD73" s="7"/>
      <c r="AE73" s="7"/>
      <c r="AF73" s="7"/>
      <c r="AG73" s="7"/>
      <c r="AH73" s="7"/>
      <c r="AI73" s="7"/>
      <c r="AJ73" s="7"/>
      <c r="AK73" s="7"/>
      <c r="AL73" s="7"/>
      <c r="AM73" s="6"/>
      <c r="AN73" s="7">
        <f>$AN$2</f>
        <v>1</v>
      </c>
      <c r="AO73" s="7">
        <f>$AO$2</f>
        <v>1</v>
      </c>
      <c r="AP73" s="7">
        <f>$AP$2</f>
        <v>1</v>
      </c>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16"/>
    </row>
    <row r="74" spans="1:143" ht="91.65" customHeight="1" x14ac:dyDescent="0.4">
      <c r="A74" s="186">
        <f>IF(M74,COUNTIF($M$4:M74,TRUE),"X")</f>
        <v>61</v>
      </c>
      <c r="B74" s="7" t="s">
        <v>802</v>
      </c>
      <c r="C74" s="127" t="s">
        <v>705</v>
      </c>
      <c r="D74" s="127" t="s">
        <v>803</v>
      </c>
      <c r="E74" s="127" t="s">
        <v>804</v>
      </c>
      <c r="F74" s="126"/>
      <c r="G74" s="126"/>
      <c r="H74" s="127"/>
      <c r="I74" s="190" t="s">
        <v>623</v>
      </c>
      <c r="J74" s="68"/>
      <c r="K74" s="79" t="s">
        <v>805</v>
      </c>
      <c r="L74" s="6">
        <f t="shared" si="21"/>
        <v>1</v>
      </c>
      <c r="M74" s="6" t="b">
        <f>2=SUM(OR(AO74,AP74),OR(AG74,AH74))</f>
        <v>1</v>
      </c>
      <c r="N74" s="6"/>
      <c r="O74" s="7"/>
      <c r="P74" s="7"/>
      <c r="Q74" s="7"/>
      <c r="R74" s="7"/>
      <c r="S74" s="7"/>
      <c r="T74" s="7"/>
      <c r="U74" s="7"/>
      <c r="V74" s="7"/>
      <c r="W74" s="7"/>
      <c r="X74" s="7"/>
      <c r="Y74" s="7"/>
      <c r="Z74" s="7"/>
      <c r="AA74" s="7"/>
      <c r="AB74" s="7"/>
      <c r="AC74" s="7"/>
      <c r="AD74" s="7"/>
      <c r="AE74" s="7"/>
      <c r="AF74" s="7"/>
      <c r="AG74" s="7">
        <f>$AG$2</f>
        <v>1</v>
      </c>
      <c r="AH74" s="7">
        <f>$AH$2</f>
        <v>1</v>
      </c>
      <c r="AI74" s="7"/>
      <c r="AJ74" s="7"/>
      <c r="AK74" s="7"/>
      <c r="AL74" s="7"/>
      <c r="AM74" s="6"/>
      <c r="AN74" s="7"/>
      <c r="AO74" s="7">
        <f>$AO$2</f>
        <v>1</v>
      </c>
      <c r="AP74" s="7">
        <f>$AP$2</f>
        <v>1</v>
      </c>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16"/>
    </row>
    <row r="75" spans="1:143" ht="58.3" x14ac:dyDescent="0.4">
      <c r="A75" s="186">
        <f>IF(M75,COUNTIF($M$4:M75,TRUE),"X")</f>
        <v>62</v>
      </c>
      <c r="B75" s="7" t="s">
        <v>806</v>
      </c>
      <c r="C75" s="127" t="s">
        <v>807</v>
      </c>
      <c r="D75" s="127" t="s">
        <v>808</v>
      </c>
      <c r="E75" s="127" t="s">
        <v>809</v>
      </c>
      <c r="F75" s="126"/>
      <c r="G75" s="126"/>
      <c r="H75" s="127"/>
      <c r="I75" s="190" t="s">
        <v>623</v>
      </c>
      <c r="J75" s="68"/>
      <c r="K75" s="79" t="s">
        <v>810</v>
      </c>
      <c r="L75" s="6">
        <f t="shared" si="21"/>
        <v>1</v>
      </c>
      <c r="M75" s="6" t="b">
        <f>2=SUM(CY75,OR(AG75,AH75))</f>
        <v>1</v>
      </c>
      <c r="N75" s="6"/>
      <c r="O75" s="7"/>
      <c r="P75" s="7"/>
      <c r="Q75" s="7"/>
      <c r="R75" s="7"/>
      <c r="S75" s="7"/>
      <c r="T75" s="7"/>
      <c r="U75" s="7"/>
      <c r="V75" s="7"/>
      <c r="W75" s="7"/>
      <c r="X75" s="7"/>
      <c r="Y75" s="7"/>
      <c r="Z75" s="7"/>
      <c r="AA75" s="7"/>
      <c r="AB75" s="7"/>
      <c r="AC75" s="7"/>
      <c r="AD75" s="7"/>
      <c r="AE75" s="7"/>
      <c r="AF75" s="7"/>
      <c r="AG75" s="7">
        <f>$AG$2</f>
        <v>1</v>
      </c>
      <c r="AH75" s="7">
        <f>$AH$2</f>
        <v>1</v>
      </c>
      <c r="AI75" s="7"/>
      <c r="AJ75" s="7"/>
      <c r="AK75" s="7"/>
      <c r="AL75" s="7"/>
      <c r="AM75" s="6"/>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f>$CY$2</f>
        <v>1</v>
      </c>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16"/>
    </row>
    <row r="76" spans="1:143" ht="58.3" x14ac:dyDescent="0.4">
      <c r="A76" s="186">
        <f>IF(M76,COUNTIF($M$4:M76,TRUE),"X")</f>
        <v>63</v>
      </c>
      <c r="B76" s="7" t="s">
        <v>811</v>
      </c>
      <c r="C76" s="127" t="s">
        <v>807</v>
      </c>
      <c r="D76" s="127" t="s">
        <v>808</v>
      </c>
      <c r="E76" s="127" t="s">
        <v>812</v>
      </c>
      <c r="F76" s="126"/>
      <c r="G76" s="126"/>
      <c r="H76" s="127"/>
      <c r="I76" s="190" t="s">
        <v>623</v>
      </c>
      <c r="J76" s="68"/>
      <c r="K76" s="79" t="s">
        <v>813</v>
      </c>
      <c r="L76" s="6">
        <f t="shared" si="21"/>
        <v>1</v>
      </c>
      <c r="M76" s="6" t="b">
        <f>1=SUM(CY76)</f>
        <v>1</v>
      </c>
      <c r="N76" s="6"/>
      <c r="O76" s="7"/>
      <c r="P76" s="7"/>
      <c r="Q76" s="7"/>
      <c r="R76" s="7"/>
      <c r="S76" s="7"/>
      <c r="T76" s="7"/>
      <c r="U76" s="7"/>
      <c r="V76" s="7"/>
      <c r="W76" s="7"/>
      <c r="X76" s="7"/>
      <c r="Y76" s="7"/>
      <c r="Z76" s="7"/>
      <c r="AA76" s="7"/>
      <c r="AB76" s="7"/>
      <c r="AC76" s="7"/>
      <c r="AD76" s="7"/>
      <c r="AE76" s="7"/>
      <c r="AF76" s="7"/>
      <c r="AG76" s="7"/>
      <c r="AH76" s="7"/>
      <c r="AI76" s="7"/>
      <c r="AJ76" s="7"/>
      <c r="AK76" s="7"/>
      <c r="AL76" s="7"/>
      <c r="AM76" s="6"/>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f>$CY$2</f>
        <v>1</v>
      </c>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16"/>
    </row>
    <row r="77" spans="1:143" ht="29.15" x14ac:dyDescent="0.4">
      <c r="A77" s="186">
        <f>IF(M77,COUNTIF($M$4:M77,TRUE),"X")</f>
        <v>64</v>
      </c>
      <c r="B77" s="7" t="s">
        <v>814</v>
      </c>
      <c r="C77" s="127" t="s">
        <v>807</v>
      </c>
      <c r="D77" s="127" t="s">
        <v>808</v>
      </c>
      <c r="E77" s="127" t="s">
        <v>815</v>
      </c>
      <c r="F77" s="126"/>
      <c r="G77" s="126"/>
      <c r="H77" s="127"/>
      <c r="I77" s="190" t="s">
        <v>623</v>
      </c>
      <c r="J77" s="68"/>
      <c r="K77" s="79" t="s">
        <v>816</v>
      </c>
      <c r="L77" s="6">
        <f t="shared" si="21"/>
        <v>1</v>
      </c>
      <c r="M77" s="6" t="b">
        <f>2=SUM(AF77,CY77)</f>
        <v>1</v>
      </c>
      <c r="N77" s="6"/>
      <c r="O77" s="7"/>
      <c r="P77" s="7"/>
      <c r="Q77" s="7"/>
      <c r="R77" s="7"/>
      <c r="S77" s="7"/>
      <c r="T77" s="7"/>
      <c r="U77" s="7"/>
      <c r="V77" s="7"/>
      <c r="W77" s="7"/>
      <c r="X77" s="7"/>
      <c r="Y77" s="7"/>
      <c r="Z77" s="7"/>
      <c r="AA77" s="7"/>
      <c r="AB77" s="7"/>
      <c r="AC77" s="7"/>
      <c r="AD77" s="7"/>
      <c r="AE77" s="7"/>
      <c r="AF77" s="7">
        <f>$AF$2</f>
        <v>1</v>
      </c>
      <c r="AG77" s="7"/>
      <c r="AH77" s="7"/>
      <c r="AI77" s="7"/>
      <c r="AJ77" s="7"/>
      <c r="AK77" s="7"/>
      <c r="AL77" s="7"/>
      <c r="AM77" s="6"/>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f>$CY$2</f>
        <v>1</v>
      </c>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16"/>
    </row>
    <row r="78" spans="1:143" ht="58.3" x14ac:dyDescent="0.4">
      <c r="A78" s="186">
        <f>IF(M78,COUNTIF($M$4:M78,TRUE),"X")</f>
        <v>65</v>
      </c>
      <c r="B78" s="7" t="s">
        <v>817</v>
      </c>
      <c r="C78" s="127" t="s">
        <v>807</v>
      </c>
      <c r="D78" s="127" t="s">
        <v>808</v>
      </c>
      <c r="E78" s="127" t="s">
        <v>818</v>
      </c>
      <c r="F78" s="126"/>
      <c r="G78" s="126"/>
      <c r="H78" s="127"/>
      <c r="I78" s="190" t="s">
        <v>623</v>
      </c>
      <c r="J78" s="68"/>
      <c r="K78" s="79" t="s">
        <v>819</v>
      </c>
      <c r="L78" s="6">
        <f t="shared" si="21"/>
        <v>1</v>
      </c>
      <c r="M78" s="6" t="b">
        <f>2=SUM(OR(AG78:AL78),CY78)</f>
        <v>1</v>
      </c>
      <c r="N78" s="6"/>
      <c r="O78" s="7"/>
      <c r="P78" s="7"/>
      <c r="Q78" s="7"/>
      <c r="R78" s="7"/>
      <c r="S78" s="7"/>
      <c r="T78" s="7"/>
      <c r="U78" s="7"/>
      <c r="V78" s="7"/>
      <c r="W78" s="7"/>
      <c r="X78" s="7"/>
      <c r="Y78" s="7"/>
      <c r="Z78" s="7"/>
      <c r="AA78" s="7"/>
      <c r="AB78" s="7"/>
      <c r="AC78" s="7"/>
      <c r="AD78" s="7"/>
      <c r="AE78" s="7"/>
      <c r="AF78" s="7"/>
      <c r="AG78" s="7">
        <f t="shared" ref="AG78:AG83" si="22">$AG$2</f>
        <v>1</v>
      </c>
      <c r="AH78" s="7">
        <f t="shared" ref="AH78:AH83" si="23">$AH$2</f>
        <v>1</v>
      </c>
      <c r="AI78" s="7">
        <f>$AI$2</f>
        <v>1</v>
      </c>
      <c r="AJ78" s="7">
        <f>$AJ$2</f>
        <v>1</v>
      </c>
      <c r="AK78" s="7">
        <f>$AK$2</f>
        <v>1</v>
      </c>
      <c r="AL78" s="7">
        <f>$AL$2</f>
        <v>1</v>
      </c>
      <c r="AM78" s="6"/>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f>$CY$2</f>
        <v>1</v>
      </c>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16"/>
    </row>
    <row r="79" spans="1:143" ht="87.45" x14ac:dyDescent="0.4">
      <c r="A79" s="186">
        <f>IF(M79,COUNTIF($M$4:M79,TRUE),"X")</f>
        <v>66</v>
      </c>
      <c r="B79" s="7" t="s">
        <v>820</v>
      </c>
      <c r="C79" s="127" t="s">
        <v>807</v>
      </c>
      <c r="D79" s="127" t="s">
        <v>821</v>
      </c>
      <c r="E79" s="127" t="s">
        <v>822</v>
      </c>
      <c r="F79" s="126"/>
      <c r="G79" s="126"/>
      <c r="H79" s="127"/>
      <c r="I79" s="190" t="s">
        <v>623</v>
      </c>
      <c r="J79" s="68"/>
      <c r="K79" s="79" t="s">
        <v>823</v>
      </c>
      <c r="L79" s="6">
        <f t="shared" si="21"/>
        <v>1</v>
      </c>
      <c r="M79" s="6" t="b">
        <f>2=SUM(OR(AG79,AH79),OR(AN79:AP79))</f>
        <v>1</v>
      </c>
      <c r="N79" s="6"/>
      <c r="O79" s="7"/>
      <c r="P79" s="7"/>
      <c r="Q79" s="7"/>
      <c r="R79" s="7"/>
      <c r="S79" s="7"/>
      <c r="T79" s="7"/>
      <c r="U79" s="7"/>
      <c r="V79" s="7"/>
      <c r="W79" s="7"/>
      <c r="X79" s="7"/>
      <c r="Y79" s="7"/>
      <c r="Z79" s="7"/>
      <c r="AA79" s="7"/>
      <c r="AB79" s="7"/>
      <c r="AC79" s="7"/>
      <c r="AD79" s="7"/>
      <c r="AE79" s="7"/>
      <c r="AF79" s="7"/>
      <c r="AG79" s="7">
        <f t="shared" si="22"/>
        <v>1</v>
      </c>
      <c r="AH79" s="7">
        <f t="shared" si="23"/>
        <v>1</v>
      </c>
      <c r="AI79" s="7"/>
      <c r="AJ79" s="7"/>
      <c r="AK79" s="7"/>
      <c r="AL79" s="7"/>
      <c r="AM79" s="6"/>
      <c r="AN79" s="7">
        <f>$AN$2</f>
        <v>1</v>
      </c>
      <c r="AO79" s="7">
        <f>$AO$2</f>
        <v>1</v>
      </c>
      <c r="AP79" s="7">
        <f>$AP$2</f>
        <v>1</v>
      </c>
      <c r="AQ79" s="7"/>
      <c r="AR79" s="7"/>
      <c r="AS79" s="7"/>
      <c r="AT79" s="7"/>
      <c r="AU79" s="7"/>
      <c r="AV79" s="7"/>
      <c r="AW79" s="7"/>
      <c r="AX79" s="7"/>
      <c r="AY79" s="7"/>
      <c r="AZ79" s="7"/>
      <c r="BA79" s="7"/>
      <c r="BB79" s="7"/>
      <c r="BC79" s="7"/>
      <c r="BD79" s="7"/>
      <c r="BE79" s="7"/>
      <c r="BF79" s="7"/>
      <c r="BG79" s="7"/>
      <c r="BH79" s="7"/>
      <c r="BI79" s="7"/>
      <c r="BJ79" s="7"/>
      <c r="BK79" s="6"/>
      <c r="BL79" s="6"/>
      <c r="BM79" s="7"/>
      <c r="BN79" s="7"/>
      <c r="BO79" s="7"/>
      <c r="BP79" s="7"/>
      <c r="BQ79" s="7"/>
      <c r="BR79" s="7"/>
      <c r="BS79" s="7"/>
      <c r="BT79" s="7"/>
      <c r="BU79" s="7"/>
      <c r="BV79" s="7"/>
      <c r="BW79" s="7"/>
      <c r="BX79" s="7"/>
      <c r="BY79" s="7"/>
      <c r="BZ79" s="7"/>
      <c r="CA79" s="7"/>
      <c r="CB79" s="7"/>
      <c r="CC79" s="7"/>
      <c r="CD79" s="7"/>
      <c r="CE79" s="7"/>
      <c r="CF79" s="7"/>
      <c r="CG79" s="6"/>
      <c r="CH79" s="6"/>
      <c r="CI79" s="6"/>
      <c r="CJ79" s="6"/>
      <c r="CK79" s="6"/>
      <c r="CL79" s="7"/>
      <c r="CM79" s="7"/>
      <c r="CN79" s="7"/>
      <c r="CO79" s="7"/>
      <c r="CP79" s="7"/>
      <c r="CQ79" s="7"/>
      <c r="CR79" s="7"/>
      <c r="CS79" s="7"/>
      <c r="CT79" s="7"/>
      <c r="CU79" s="7"/>
      <c r="CV79" s="7"/>
      <c r="CW79" s="7"/>
      <c r="CX79" s="7"/>
      <c r="CY79" s="7"/>
      <c r="CZ79" s="6"/>
      <c r="DA79" s="6"/>
      <c r="DB79" s="6"/>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16"/>
    </row>
    <row r="80" spans="1:143" ht="43.75" x14ac:dyDescent="0.4">
      <c r="A80" s="186">
        <f>IF(M80,COUNTIF($M$4:M80,TRUE),"X")</f>
        <v>67</v>
      </c>
      <c r="B80" s="7" t="s">
        <v>824</v>
      </c>
      <c r="C80" s="127" t="s">
        <v>807</v>
      </c>
      <c r="D80" s="127" t="s">
        <v>821</v>
      </c>
      <c r="E80" s="127" t="s">
        <v>825</v>
      </c>
      <c r="F80" s="126"/>
      <c r="G80" s="126"/>
      <c r="H80" s="127"/>
      <c r="I80" s="190" t="s">
        <v>623</v>
      </c>
      <c r="J80" s="68"/>
      <c r="K80" s="79" t="s">
        <v>826</v>
      </c>
      <c r="L80" s="6">
        <f t="shared" si="21"/>
        <v>1</v>
      </c>
      <c r="M80" s="6" t="b">
        <f>2=SUM(OR(AG80:AL80),CH80)</f>
        <v>1</v>
      </c>
      <c r="N80" s="6"/>
      <c r="O80" s="7"/>
      <c r="P80" s="7"/>
      <c r="Q80" s="7"/>
      <c r="R80" s="7"/>
      <c r="S80" s="7"/>
      <c r="T80" s="7"/>
      <c r="U80" s="7"/>
      <c r="V80" s="7"/>
      <c r="W80" s="7"/>
      <c r="X80" s="7"/>
      <c r="Y80" s="7"/>
      <c r="Z80" s="7"/>
      <c r="AA80" s="7"/>
      <c r="AB80" s="7"/>
      <c r="AC80" s="7"/>
      <c r="AD80" s="7"/>
      <c r="AE80" s="7"/>
      <c r="AF80" s="7"/>
      <c r="AG80" s="7">
        <f t="shared" si="22"/>
        <v>1</v>
      </c>
      <c r="AH80" s="7">
        <f t="shared" si="23"/>
        <v>1</v>
      </c>
      <c r="AI80" s="7">
        <f>$AI$2</f>
        <v>1</v>
      </c>
      <c r="AJ80" s="7">
        <f>$AJ$2</f>
        <v>1</v>
      </c>
      <c r="AK80" s="7">
        <f>$AK$2</f>
        <v>1</v>
      </c>
      <c r="AL80" s="7">
        <f>$AL$2</f>
        <v>1</v>
      </c>
      <c r="AM80" s="6"/>
      <c r="AN80" s="7"/>
      <c r="AO80" s="7"/>
      <c r="AP80" s="7"/>
      <c r="AQ80" s="7"/>
      <c r="AR80" s="7"/>
      <c r="AS80" s="7"/>
      <c r="AT80" s="7"/>
      <c r="AU80" s="7"/>
      <c r="AV80" s="7"/>
      <c r="AW80" s="7"/>
      <c r="AX80" s="7"/>
      <c r="AY80" s="7"/>
      <c r="AZ80" s="7"/>
      <c r="BA80" s="7"/>
      <c r="BB80" s="7"/>
      <c r="BC80" s="7"/>
      <c r="BD80" s="7"/>
      <c r="BE80" s="7"/>
      <c r="BF80" s="7"/>
      <c r="BG80" s="7"/>
      <c r="BH80" s="7"/>
      <c r="BI80" s="7"/>
      <c r="BJ80" s="7"/>
      <c r="BK80" s="6"/>
      <c r="BL80" s="6"/>
      <c r="BM80" s="7"/>
      <c r="BN80" s="7"/>
      <c r="BO80" s="7"/>
      <c r="BP80" s="7"/>
      <c r="BQ80" s="7"/>
      <c r="BR80" s="7"/>
      <c r="BS80" s="7"/>
      <c r="BT80" s="7"/>
      <c r="BU80" s="7"/>
      <c r="BV80" s="7"/>
      <c r="BW80" s="7"/>
      <c r="BX80" s="7"/>
      <c r="BY80" s="7"/>
      <c r="BZ80" s="7"/>
      <c r="CA80" s="7"/>
      <c r="CB80" s="7"/>
      <c r="CC80" s="7"/>
      <c r="CD80" s="7"/>
      <c r="CE80" s="7"/>
      <c r="CF80" s="7"/>
      <c r="CG80" s="6"/>
      <c r="CH80" s="6">
        <f>$CH$2</f>
        <v>1</v>
      </c>
      <c r="CI80" s="6"/>
      <c r="CJ80" s="6"/>
      <c r="CK80" s="6"/>
      <c r="CL80" s="7"/>
      <c r="CM80" s="7"/>
      <c r="CN80" s="7"/>
      <c r="CO80" s="7"/>
      <c r="CP80" s="7"/>
      <c r="CQ80" s="7"/>
      <c r="CR80" s="7"/>
      <c r="CS80" s="7"/>
      <c r="CT80" s="7"/>
      <c r="CU80" s="7"/>
      <c r="CV80" s="7"/>
      <c r="CW80" s="7"/>
      <c r="CX80" s="7"/>
      <c r="CY80" s="7"/>
      <c r="CZ80" s="6"/>
      <c r="DA80" s="6"/>
      <c r="DB80" s="6"/>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16"/>
    </row>
    <row r="81" spans="1:143" ht="58.3" x14ac:dyDescent="0.4">
      <c r="A81" s="186" t="str">
        <f>IF(M81,COUNTIF($M$4:M81,TRUE),"X")</f>
        <v>X</v>
      </c>
      <c r="B81" s="7" t="s">
        <v>827</v>
      </c>
      <c r="C81" s="127" t="s">
        <v>807</v>
      </c>
      <c r="D81" s="127" t="s">
        <v>821</v>
      </c>
      <c r="E81" s="127" t="s">
        <v>828</v>
      </c>
      <c r="F81" s="126"/>
      <c r="G81" s="126"/>
      <c r="H81" s="127"/>
      <c r="I81" s="190" t="s">
        <v>623</v>
      </c>
      <c r="J81" s="68"/>
      <c r="K81" s="79" t="s">
        <v>829</v>
      </c>
      <c r="L81" s="6">
        <f t="shared" si="21"/>
        <v>0</v>
      </c>
      <c r="M81" s="6" t="b">
        <f>2=SUM(OR(AG81:AL81),CT81)</f>
        <v>0</v>
      </c>
      <c r="N81" s="6"/>
      <c r="O81" s="7"/>
      <c r="P81" s="7"/>
      <c r="Q81" s="7"/>
      <c r="R81" s="7"/>
      <c r="S81" s="7"/>
      <c r="T81" s="7"/>
      <c r="U81" s="7"/>
      <c r="V81" s="7"/>
      <c r="W81" s="7"/>
      <c r="X81" s="7"/>
      <c r="Y81" s="7"/>
      <c r="Z81" s="7"/>
      <c r="AA81" s="7"/>
      <c r="AB81" s="7"/>
      <c r="AC81" s="7"/>
      <c r="AD81" s="7"/>
      <c r="AE81" s="7"/>
      <c r="AF81" s="7"/>
      <c r="AG81" s="7">
        <f t="shared" si="22"/>
        <v>1</v>
      </c>
      <c r="AH81" s="7">
        <f t="shared" si="23"/>
        <v>1</v>
      </c>
      <c r="AI81" s="7">
        <f>$AI$2</f>
        <v>1</v>
      </c>
      <c r="AJ81" s="7">
        <f>$AJ$2</f>
        <v>1</v>
      </c>
      <c r="AK81" s="7">
        <f>$AK$2</f>
        <v>1</v>
      </c>
      <c r="AL81" s="7">
        <f>$AL$2</f>
        <v>1</v>
      </c>
      <c r="AM81" s="6"/>
      <c r="AN81" s="7"/>
      <c r="AO81" s="7"/>
      <c r="AP81" s="7"/>
      <c r="AQ81" s="7"/>
      <c r="AR81" s="7"/>
      <c r="AS81" s="7"/>
      <c r="AT81" s="7"/>
      <c r="AU81" s="7"/>
      <c r="AV81" s="7"/>
      <c r="AW81" s="7"/>
      <c r="AX81" s="7"/>
      <c r="AY81" s="7"/>
      <c r="AZ81" s="7"/>
      <c r="BA81" s="7"/>
      <c r="BB81" s="7"/>
      <c r="BC81" s="7"/>
      <c r="BD81" s="7"/>
      <c r="BE81" s="7"/>
      <c r="BF81" s="7"/>
      <c r="BG81" s="7"/>
      <c r="BH81" s="7"/>
      <c r="BI81" s="7"/>
      <c r="BJ81" s="7"/>
      <c r="BK81" s="6"/>
      <c r="BL81" s="6"/>
      <c r="BM81" s="7"/>
      <c r="BN81" s="7"/>
      <c r="BO81" s="7"/>
      <c r="BP81" s="7"/>
      <c r="BQ81" s="7"/>
      <c r="BR81" s="7"/>
      <c r="BS81" s="7"/>
      <c r="BT81" s="7"/>
      <c r="BU81" s="7"/>
      <c r="BV81" s="7"/>
      <c r="BW81" s="7"/>
      <c r="BX81" s="7"/>
      <c r="BY81" s="7"/>
      <c r="BZ81" s="7"/>
      <c r="CA81" s="7"/>
      <c r="CB81" s="7"/>
      <c r="CC81" s="7"/>
      <c r="CD81" s="7"/>
      <c r="CE81" s="7"/>
      <c r="CF81" s="7"/>
      <c r="CG81" s="6"/>
      <c r="CH81" s="6"/>
      <c r="CI81" s="6"/>
      <c r="CJ81" s="6"/>
      <c r="CK81" s="6"/>
      <c r="CL81" s="7"/>
      <c r="CM81" s="7"/>
      <c r="CN81" s="7"/>
      <c r="CO81" s="7"/>
      <c r="CP81" s="7"/>
      <c r="CQ81" s="7"/>
      <c r="CR81" s="7"/>
      <c r="CS81" s="7"/>
      <c r="CT81" s="7">
        <f>$CT$2</f>
        <v>0</v>
      </c>
      <c r="CU81" s="7"/>
      <c r="CV81" s="7"/>
      <c r="CW81" s="7"/>
      <c r="CX81" s="7"/>
      <c r="CY81" s="7"/>
      <c r="CZ81" s="6"/>
      <c r="DA81" s="6"/>
      <c r="DB81" s="6"/>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16"/>
    </row>
    <row r="82" spans="1:143" ht="29.15" x14ac:dyDescent="0.4">
      <c r="A82" s="186">
        <f>IF(M82,COUNTIF($M$4:M82,TRUE),"X")</f>
        <v>68</v>
      </c>
      <c r="B82" s="7" t="s">
        <v>830</v>
      </c>
      <c r="C82" s="127" t="s">
        <v>807</v>
      </c>
      <c r="D82" s="127" t="s">
        <v>831</v>
      </c>
      <c r="E82" s="127" t="s">
        <v>832</v>
      </c>
      <c r="F82" s="126"/>
      <c r="G82" s="126"/>
      <c r="H82" s="127"/>
      <c r="I82" s="190" t="s">
        <v>623</v>
      </c>
      <c r="J82" s="68"/>
      <c r="K82" s="79" t="s">
        <v>833</v>
      </c>
      <c r="L82" s="6">
        <f t="shared" si="21"/>
        <v>1</v>
      </c>
      <c r="M82" s="6" t="b">
        <f>3=SUM(OR(AG82,AH82),BD82,OR(AN82:AP82))</f>
        <v>1</v>
      </c>
      <c r="N82" s="6"/>
      <c r="O82" s="7"/>
      <c r="P82" s="7"/>
      <c r="Q82" s="7"/>
      <c r="R82" s="7"/>
      <c r="S82" s="7"/>
      <c r="T82" s="7"/>
      <c r="U82" s="7"/>
      <c r="V82" s="7"/>
      <c r="W82" s="7"/>
      <c r="X82" s="7"/>
      <c r="Y82" s="7"/>
      <c r="Z82" s="7"/>
      <c r="AA82" s="7"/>
      <c r="AB82" s="7"/>
      <c r="AC82" s="7"/>
      <c r="AD82" s="7"/>
      <c r="AE82" s="7"/>
      <c r="AF82" s="7"/>
      <c r="AG82" s="7">
        <f t="shared" si="22"/>
        <v>1</v>
      </c>
      <c r="AH82" s="7">
        <f t="shared" si="23"/>
        <v>1</v>
      </c>
      <c r="AI82" s="7"/>
      <c r="AJ82" s="7"/>
      <c r="AK82" s="7"/>
      <c r="AL82" s="7"/>
      <c r="AM82" s="6"/>
      <c r="AN82" s="7">
        <f>$AN$2</f>
        <v>1</v>
      </c>
      <c r="AO82" s="7">
        <f>$AO$2</f>
        <v>1</v>
      </c>
      <c r="AP82" s="7">
        <f>$AP$2</f>
        <v>1</v>
      </c>
      <c r="AQ82" s="7"/>
      <c r="AR82" s="7"/>
      <c r="AS82" s="7"/>
      <c r="AT82" s="7"/>
      <c r="AU82" s="7"/>
      <c r="AV82" s="7"/>
      <c r="AW82" s="7"/>
      <c r="AX82" s="7"/>
      <c r="AY82" s="7"/>
      <c r="AZ82" s="7"/>
      <c r="BA82" s="7"/>
      <c r="BB82" s="7"/>
      <c r="BC82" s="7"/>
      <c r="BD82" s="7">
        <f>$BD$2</f>
        <v>1</v>
      </c>
      <c r="BE82" s="7"/>
      <c r="BF82" s="7"/>
      <c r="BG82" s="7"/>
      <c r="BH82" s="7"/>
      <c r="BI82" s="7"/>
      <c r="BJ82" s="7"/>
      <c r="BK82" s="6"/>
      <c r="BL82" s="6"/>
      <c r="BM82" s="7"/>
      <c r="BN82" s="7"/>
      <c r="BO82" s="7"/>
      <c r="BP82" s="7"/>
      <c r="BQ82" s="7"/>
      <c r="BR82" s="7"/>
      <c r="BS82" s="7"/>
      <c r="BT82" s="7"/>
      <c r="BU82" s="7"/>
      <c r="BV82" s="7"/>
      <c r="BW82" s="7"/>
      <c r="BX82" s="7"/>
      <c r="BY82" s="7"/>
      <c r="BZ82" s="7"/>
      <c r="CA82" s="7"/>
      <c r="CB82" s="7"/>
      <c r="CC82" s="7"/>
      <c r="CD82" s="7"/>
      <c r="CE82" s="7"/>
      <c r="CF82" s="7"/>
      <c r="CG82" s="6"/>
      <c r="CH82" s="6"/>
      <c r="CI82" s="6"/>
      <c r="CJ82" s="6"/>
      <c r="CK82" s="6"/>
      <c r="CL82" s="7"/>
      <c r="CM82" s="7"/>
      <c r="CN82" s="7"/>
      <c r="CO82" s="7"/>
      <c r="CP82" s="7"/>
      <c r="CQ82" s="7"/>
      <c r="CR82" s="7"/>
      <c r="CS82" s="7"/>
      <c r="CT82" s="7"/>
      <c r="CU82" s="7"/>
      <c r="CV82" s="7"/>
      <c r="CW82" s="7"/>
      <c r="CX82" s="7"/>
      <c r="CY82" s="7"/>
      <c r="CZ82" s="6"/>
      <c r="DA82" s="6"/>
      <c r="DB82" s="6"/>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16"/>
    </row>
    <row r="83" spans="1:143" ht="87.45" x14ac:dyDescent="0.4">
      <c r="A83" s="186">
        <f>IF(M83,COUNTIF($M$4:M83,TRUE),"X")</f>
        <v>69</v>
      </c>
      <c r="B83" s="7" t="s">
        <v>834</v>
      </c>
      <c r="C83" s="127" t="s">
        <v>807</v>
      </c>
      <c r="D83" s="127" t="s">
        <v>835</v>
      </c>
      <c r="E83" s="127" t="s">
        <v>1179</v>
      </c>
      <c r="F83" s="126"/>
      <c r="G83" s="126"/>
      <c r="H83" s="127"/>
      <c r="I83" s="190" t="s">
        <v>623</v>
      </c>
      <c r="J83" s="68"/>
      <c r="K83" s="79" t="s">
        <v>836</v>
      </c>
      <c r="L83" s="6">
        <f t="shared" si="21"/>
        <v>1</v>
      </c>
      <c r="M83" s="6" t="b">
        <f>3=SUM(OR(AG83:AL83),OR(CW83,CX83),CZ83)</f>
        <v>1</v>
      </c>
      <c r="N83" s="6"/>
      <c r="O83" s="7"/>
      <c r="P83" s="7"/>
      <c r="Q83" s="7"/>
      <c r="R83" s="7"/>
      <c r="S83" s="7"/>
      <c r="T83" s="7"/>
      <c r="U83" s="7"/>
      <c r="V83" s="7"/>
      <c r="W83" s="7"/>
      <c r="X83" s="7"/>
      <c r="Y83" s="7"/>
      <c r="Z83" s="7"/>
      <c r="AA83" s="7"/>
      <c r="AB83" s="7"/>
      <c r="AC83" s="7"/>
      <c r="AD83" s="7"/>
      <c r="AE83" s="7"/>
      <c r="AF83" s="7"/>
      <c r="AG83" s="7">
        <f t="shared" si="22"/>
        <v>1</v>
      </c>
      <c r="AH83" s="7">
        <f t="shared" si="23"/>
        <v>1</v>
      </c>
      <c r="AI83" s="7">
        <f>$AI$2</f>
        <v>1</v>
      </c>
      <c r="AJ83" s="7">
        <f>$AJ$2</f>
        <v>1</v>
      </c>
      <c r="AK83" s="7">
        <f>$AK$2</f>
        <v>1</v>
      </c>
      <c r="AL83" s="7">
        <f>$AL$2</f>
        <v>1</v>
      </c>
      <c r="AM83" s="6"/>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f>$CW$2</f>
        <v>1</v>
      </c>
      <c r="CX83" s="7">
        <f>$CX$2</f>
        <v>1</v>
      </c>
      <c r="CY83" s="7"/>
      <c r="CZ83" s="7">
        <f>$CZ$2</f>
        <v>1</v>
      </c>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16"/>
    </row>
    <row r="84" spans="1:143" ht="145.75" x14ac:dyDescent="0.4">
      <c r="A84" s="186" t="str">
        <f>IF(M84,COUNTIF($M$4:M84,TRUE),"X")</f>
        <v>X</v>
      </c>
      <c r="B84" s="7" t="s">
        <v>837</v>
      </c>
      <c r="C84" s="127" t="s">
        <v>807</v>
      </c>
      <c r="D84" s="127" t="s">
        <v>835</v>
      </c>
      <c r="E84" s="127" t="s">
        <v>838</v>
      </c>
      <c r="F84" s="126"/>
      <c r="G84" s="126"/>
      <c r="H84" s="127"/>
      <c r="I84" s="190" t="s">
        <v>623</v>
      </c>
      <c r="J84" s="68"/>
      <c r="K84" s="79" t="s">
        <v>839</v>
      </c>
      <c r="L84" s="6">
        <f t="shared" si="21"/>
        <v>0</v>
      </c>
      <c r="M84" s="6" t="b">
        <f>3=SUM(N84,OR(AI84:AL84),CZ84)</f>
        <v>0</v>
      </c>
      <c r="N84" s="6">
        <f>$N$2</f>
        <v>0</v>
      </c>
      <c r="O84" s="7"/>
      <c r="P84" s="7"/>
      <c r="Q84" s="7"/>
      <c r="R84" s="7"/>
      <c r="S84" s="7"/>
      <c r="T84" s="7"/>
      <c r="U84" s="7"/>
      <c r="V84" s="7"/>
      <c r="W84" s="7"/>
      <c r="X84" s="7"/>
      <c r="Y84" s="7"/>
      <c r="Z84" s="7"/>
      <c r="AA84" s="7"/>
      <c r="AB84" s="7"/>
      <c r="AC84" s="7"/>
      <c r="AD84" s="7"/>
      <c r="AE84" s="7"/>
      <c r="AF84" s="7"/>
      <c r="AG84" s="7"/>
      <c r="AH84" s="7"/>
      <c r="AI84" s="7">
        <f>$AI$2</f>
        <v>1</v>
      </c>
      <c r="AJ84" s="7">
        <f>$AJ$2</f>
        <v>1</v>
      </c>
      <c r="AK84" s="7">
        <f>$AK$2</f>
        <v>1</v>
      </c>
      <c r="AL84" s="7">
        <f>$AL$2</f>
        <v>1</v>
      </c>
      <c r="AM84" s="6"/>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f>$CZ$2</f>
        <v>1</v>
      </c>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16"/>
    </row>
    <row r="85" spans="1:143" ht="236.6" x14ac:dyDescent="0.4">
      <c r="A85" s="186" t="str">
        <f>IF(M85,COUNTIF($M$4:M85,TRUE),"X")</f>
        <v>X</v>
      </c>
      <c r="B85" s="7" t="s">
        <v>840</v>
      </c>
      <c r="C85" s="127" t="s">
        <v>807</v>
      </c>
      <c r="D85" s="127" t="s">
        <v>835</v>
      </c>
      <c r="E85" s="127" t="s">
        <v>1140</v>
      </c>
      <c r="F85" s="126"/>
      <c r="G85" s="126"/>
      <c r="H85" s="127"/>
      <c r="I85" s="190" t="s">
        <v>623</v>
      </c>
      <c r="J85" s="68"/>
      <c r="K85" s="79" t="s">
        <v>841</v>
      </c>
      <c r="L85" s="6">
        <f t="shared" si="21"/>
        <v>0</v>
      </c>
      <c r="M85" s="6" t="b">
        <f>3=SUM(N85,OR(AG85:AL85),CZ85)</f>
        <v>0</v>
      </c>
      <c r="N85" s="6">
        <f>$N$2</f>
        <v>0</v>
      </c>
      <c r="O85" s="7"/>
      <c r="P85" s="7"/>
      <c r="Q85" s="7"/>
      <c r="R85" s="7"/>
      <c r="S85" s="7"/>
      <c r="T85" s="7"/>
      <c r="U85" s="7"/>
      <c r="V85" s="7"/>
      <c r="W85" s="7"/>
      <c r="X85" s="7"/>
      <c r="Y85" s="7"/>
      <c r="Z85" s="7"/>
      <c r="AA85" s="7"/>
      <c r="AB85" s="7"/>
      <c r="AC85" s="7"/>
      <c r="AD85" s="7"/>
      <c r="AE85" s="7"/>
      <c r="AF85" s="7"/>
      <c r="AG85" s="7">
        <f>$AG$2</f>
        <v>1</v>
      </c>
      <c r="AH85" s="7">
        <f>$AH$2</f>
        <v>1</v>
      </c>
      <c r="AI85" s="7">
        <f>$AI$2</f>
        <v>1</v>
      </c>
      <c r="AJ85" s="7">
        <f>$AJ$2</f>
        <v>1</v>
      </c>
      <c r="AK85" s="7">
        <f>$AK$2</f>
        <v>1</v>
      </c>
      <c r="AL85" s="7">
        <f>$AL$2</f>
        <v>1</v>
      </c>
      <c r="AM85" s="6"/>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f>$CZ$2</f>
        <v>1</v>
      </c>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16"/>
    </row>
    <row r="86" spans="1:143" ht="131.15" x14ac:dyDescent="0.4">
      <c r="A86" s="186">
        <f>IF(M86,COUNTIF($M$4:M86,TRUE),"X")</f>
        <v>70</v>
      </c>
      <c r="B86" s="7" t="s">
        <v>842</v>
      </c>
      <c r="C86" s="127" t="s">
        <v>807</v>
      </c>
      <c r="D86" s="127" t="s">
        <v>843</v>
      </c>
      <c r="E86" s="127" t="s">
        <v>1180</v>
      </c>
      <c r="F86" s="126"/>
      <c r="G86" s="126"/>
      <c r="H86" s="127"/>
      <c r="I86" s="190" t="s">
        <v>623</v>
      </c>
      <c r="J86" s="68"/>
      <c r="K86" s="79" t="s">
        <v>844</v>
      </c>
      <c r="L86" s="6">
        <f t="shared" si="21"/>
        <v>1</v>
      </c>
      <c r="M86" s="6" t="b">
        <f>2=SUM(OR(AG86:AL86),CV86)</f>
        <v>1</v>
      </c>
      <c r="N86" s="6"/>
      <c r="O86" s="7"/>
      <c r="P86" s="7"/>
      <c r="Q86" s="7"/>
      <c r="R86" s="7"/>
      <c r="S86" s="7"/>
      <c r="T86" s="7"/>
      <c r="U86" s="7"/>
      <c r="V86" s="7"/>
      <c r="W86" s="7"/>
      <c r="X86" s="7"/>
      <c r="Y86" s="7"/>
      <c r="Z86" s="7"/>
      <c r="AA86" s="7"/>
      <c r="AB86" s="7"/>
      <c r="AC86" s="7"/>
      <c r="AD86" s="7"/>
      <c r="AE86" s="7"/>
      <c r="AF86" s="7"/>
      <c r="AG86" s="7">
        <f>$AG$2</f>
        <v>1</v>
      </c>
      <c r="AH86" s="7">
        <f>$AH$2</f>
        <v>1</v>
      </c>
      <c r="AI86" s="7">
        <f>$AI$2</f>
        <v>1</v>
      </c>
      <c r="AJ86" s="7">
        <f>$AJ$2</f>
        <v>1</v>
      </c>
      <c r="AK86" s="7">
        <f>$AK$2</f>
        <v>1</v>
      </c>
      <c r="AL86" s="7">
        <f>$AL$2</f>
        <v>1</v>
      </c>
      <c r="AM86" s="6"/>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f>$CV$2</f>
        <v>1</v>
      </c>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16"/>
    </row>
    <row r="87" spans="1:143" ht="29.15" x14ac:dyDescent="0.4">
      <c r="A87" s="186">
        <f>IF(M87,COUNTIF($M$4:M87,TRUE),"X")</f>
        <v>71</v>
      </c>
      <c r="B87" s="7" t="s">
        <v>845</v>
      </c>
      <c r="C87" s="127" t="s">
        <v>807</v>
      </c>
      <c r="D87" s="127" t="s">
        <v>843</v>
      </c>
      <c r="E87" s="127" t="s">
        <v>846</v>
      </c>
      <c r="F87" s="126"/>
      <c r="G87" s="126"/>
      <c r="H87" s="127"/>
      <c r="I87" s="190" t="s">
        <v>623</v>
      </c>
      <c r="J87" s="68"/>
      <c r="K87" s="79" t="s">
        <v>847</v>
      </c>
      <c r="L87" s="6">
        <f t="shared" si="21"/>
        <v>1</v>
      </c>
      <c r="M87" s="6" t="b">
        <f>2=SUM(AF87,CV87)</f>
        <v>1</v>
      </c>
      <c r="N87" s="6"/>
      <c r="O87" s="7"/>
      <c r="P87" s="7"/>
      <c r="Q87" s="7"/>
      <c r="R87" s="7"/>
      <c r="S87" s="7"/>
      <c r="T87" s="7"/>
      <c r="U87" s="7"/>
      <c r="V87" s="7"/>
      <c r="W87" s="7"/>
      <c r="X87" s="7"/>
      <c r="Y87" s="7"/>
      <c r="Z87" s="7"/>
      <c r="AA87" s="7"/>
      <c r="AB87" s="7"/>
      <c r="AC87" s="7"/>
      <c r="AD87" s="7"/>
      <c r="AE87" s="7"/>
      <c r="AF87" s="7">
        <f>$AF$2</f>
        <v>1</v>
      </c>
      <c r="AG87" s="7"/>
      <c r="AH87" s="7"/>
      <c r="AI87" s="7"/>
      <c r="AJ87" s="7"/>
      <c r="AK87" s="7"/>
      <c r="AL87" s="7"/>
      <c r="AM87" s="6"/>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f>$CV$2</f>
        <v>1</v>
      </c>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16"/>
    </row>
    <row r="88" spans="1:143" ht="72.900000000000006" x14ac:dyDescent="0.4">
      <c r="A88" s="186">
        <f>IF(M88,COUNTIF($M$4:M88,TRUE),"X")</f>
        <v>72</v>
      </c>
      <c r="B88" s="7" t="s">
        <v>848</v>
      </c>
      <c r="C88" s="127" t="s">
        <v>807</v>
      </c>
      <c r="D88" s="127" t="s">
        <v>843</v>
      </c>
      <c r="E88" s="127" t="s">
        <v>849</v>
      </c>
      <c r="F88" s="126"/>
      <c r="G88" s="126"/>
      <c r="H88" s="127"/>
      <c r="I88" s="190" t="s">
        <v>623</v>
      </c>
      <c r="J88" s="68"/>
      <c r="K88" s="79" t="s">
        <v>850</v>
      </c>
      <c r="L88" s="6">
        <f t="shared" si="21"/>
        <v>1</v>
      </c>
      <c r="M88" s="6" t="b">
        <f>2=SUM(OR(AG88:AL88),CX88)</f>
        <v>1</v>
      </c>
      <c r="N88" s="6"/>
      <c r="O88" s="7"/>
      <c r="P88" s="7"/>
      <c r="Q88" s="7"/>
      <c r="R88" s="7"/>
      <c r="S88" s="7"/>
      <c r="T88" s="7"/>
      <c r="U88" s="7"/>
      <c r="V88" s="7"/>
      <c r="W88" s="7"/>
      <c r="X88" s="7"/>
      <c r="Y88" s="7"/>
      <c r="Z88" s="7"/>
      <c r="AA88" s="7"/>
      <c r="AB88" s="7"/>
      <c r="AC88" s="7"/>
      <c r="AD88" s="7"/>
      <c r="AE88" s="7"/>
      <c r="AF88" s="7"/>
      <c r="AG88" s="7">
        <f t="shared" ref="AG88:AG94" si="24">$AG$2</f>
        <v>1</v>
      </c>
      <c r="AH88" s="7">
        <f t="shared" ref="AH88:AH95" si="25">$AH$2</f>
        <v>1</v>
      </c>
      <c r="AI88" s="7">
        <f t="shared" ref="AI88:AI94" si="26">$AI$2</f>
        <v>1</v>
      </c>
      <c r="AJ88" s="7">
        <f t="shared" ref="AJ88:AJ94" si="27">$AJ$2</f>
        <v>1</v>
      </c>
      <c r="AK88" s="7">
        <f t="shared" ref="AK88:AK94" si="28">$AK$2</f>
        <v>1</v>
      </c>
      <c r="AL88" s="7">
        <f t="shared" ref="AL88:AL94" si="29">$AL$2</f>
        <v>1</v>
      </c>
      <c r="AM88" s="6"/>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f>$CX$2</f>
        <v>1</v>
      </c>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16"/>
    </row>
    <row r="89" spans="1:143" ht="145.75" x14ac:dyDescent="0.4">
      <c r="A89" s="186" t="str">
        <f>IF(M89,COUNTIF($M$4:M89,TRUE),"X")</f>
        <v>X</v>
      </c>
      <c r="B89" s="7" t="s">
        <v>851</v>
      </c>
      <c r="C89" s="127" t="s">
        <v>807</v>
      </c>
      <c r="D89" s="127" t="s">
        <v>852</v>
      </c>
      <c r="E89" s="127" t="s">
        <v>1181</v>
      </c>
      <c r="F89" s="126"/>
      <c r="G89" s="126"/>
      <c r="H89" s="127"/>
      <c r="I89" s="190" t="s">
        <v>623</v>
      </c>
      <c r="J89" s="68"/>
      <c r="K89" s="79" t="s">
        <v>829</v>
      </c>
      <c r="L89" s="6">
        <f t="shared" si="21"/>
        <v>0</v>
      </c>
      <c r="M89" s="6" t="b">
        <f>2=SUM(OR(AG89:AL89),CT89)</f>
        <v>0</v>
      </c>
      <c r="N89" s="6"/>
      <c r="O89" s="7"/>
      <c r="P89" s="7"/>
      <c r="Q89" s="7"/>
      <c r="R89" s="7"/>
      <c r="S89" s="7"/>
      <c r="T89" s="7"/>
      <c r="U89" s="7"/>
      <c r="V89" s="7"/>
      <c r="W89" s="7"/>
      <c r="X89" s="7"/>
      <c r="Y89" s="7"/>
      <c r="Z89" s="7"/>
      <c r="AA89" s="7"/>
      <c r="AB89" s="7"/>
      <c r="AC89" s="7"/>
      <c r="AD89" s="7"/>
      <c r="AE89" s="7"/>
      <c r="AF89" s="7"/>
      <c r="AG89" s="7">
        <f t="shared" si="24"/>
        <v>1</v>
      </c>
      <c r="AH89" s="7">
        <f t="shared" si="25"/>
        <v>1</v>
      </c>
      <c r="AI89" s="7">
        <f t="shared" si="26"/>
        <v>1</v>
      </c>
      <c r="AJ89" s="7">
        <f t="shared" si="27"/>
        <v>1</v>
      </c>
      <c r="AK89" s="7">
        <f t="shared" si="28"/>
        <v>1</v>
      </c>
      <c r="AL89" s="7">
        <f t="shared" si="29"/>
        <v>1</v>
      </c>
      <c r="AM89" s="6"/>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f>$CT$2</f>
        <v>0</v>
      </c>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16"/>
    </row>
    <row r="90" spans="1:143" ht="135.9" customHeight="1" x14ac:dyDescent="0.4">
      <c r="A90" s="186">
        <f>IF(M90,COUNTIF($M$4:M90,TRUE),"X")</f>
        <v>73</v>
      </c>
      <c r="B90" s="7" t="s">
        <v>853</v>
      </c>
      <c r="C90" s="127" t="s">
        <v>807</v>
      </c>
      <c r="D90" s="127" t="s">
        <v>852</v>
      </c>
      <c r="E90" s="127" t="s">
        <v>1182</v>
      </c>
      <c r="F90" s="126"/>
      <c r="G90" s="126"/>
      <c r="H90" s="127"/>
      <c r="I90" s="190" t="s">
        <v>623</v>
      </c>
      <c r="J90" s="68"/>
      <c r="K90" s="79" t="s">
        <v>1105</v>
      </c>
      <c r="L90" s="6">
        <f t="shared" si="21"/>
        <v>1</v>
      </c>
      <c r="M90" s="6" t="b">
        <f>3=SUM(OR(AG90:AL90),OR(AO90,AP90),CS90)</f>
        <v>1</v>
      </c>
      <c r="N90" s="6"/>
      <c r="O90" s="7"/>
      <c r="P90" s="7"/>
      <c r="Q90" s="7"/>
      <c r="R90" s="7"/>
      <c r="S90" s="7"/>
      <c r="T90" s="7"/>
      <c r="U90" s="7"/>
      <c r="V90" s="7"/>
      <c r="W90" s="7"/>
      <c r="X90" s="7"/>
      <c r="Y90" s="7"/>
      <c r="Z90" s="7"/>
      <c r="AA90" s="7"/>
      <c r="AB90" s="7"/>
      <c r="AC90" s="7"/>
      <c r="AD90" s="7"/>
      <c r="AE90" s="7"/>
      <c r="AF90" s="7"/>
      <c r="AG90" s="7">
        <f t="shared" si="24"/>
        <v>1</v>
      </c>
      <c r="AH90" s="7">
        <f t="shared" si="25"/>
        <v>1</v>
      </c>
      <c r="AI90" s="7">
        <f t="shared" si="26"/>
        <v>1</v>
      </c>
      <c r="AJ90" s="7">
        <f t="shared" si="27"/>
        <v>1</v>
      </c>
      <c r="AK90" s="7">
        <f t="shared" si="28"/>
        <v>1</v>
      </c>
      <c r="AL90" s="7">
        <f t="shared" si="29"/>
        <v>1</v>
      </c>
      <c r="AM90" s="6"/>
      <c r="AN90" s="7"/>
      <c r="AO90" s="7">
        <f>$AO$2</f>
        <v>1</v>
      </c>
      <c r="AP90" s="7">
        <f>$AP$2</f>
        <v>1</v>
      </c>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f>$CS$2</f>
        <v>1</v>
      </c>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16"/>
    </row>
    <row r="91" spans="1:143" ht="131.6" customHeight="1" x14ac:dyDescent="0.4">
      <c r="A91" s="186" t="str">
        <f>IF(M91,COUNTIF($M$4:M91,TRUE),"X")</f>
        <v>X</v>
      </c>
      <c r="B91" s="7" t="s">
        <v>854</v>
      </c>
      <c r="C91" s="127" t="s">
        <v>807</v>
      </c>
      <c r="D91" s="127" t="s">
        <v>852</v>
      </c>
      <c r="E91" s="127" t="s">
        <v>1183</v>
      </c>
      <c r="F91" s="126"/>
      <c r="G91" s="126"/>
      <c r="H91" s="127"/>
      <c r="I91" s="190" t="s">
        <v>623</v>
      </c>
      <c r="J91" s="68"/>
      <c r="K91" s="79" t="s">
        <v>1109</v>
      </c>
      <c r="L91" s="6">
        <f t="shared" si="21"/>
        <v>0</v>
      </c>
      <c r="M91" s="6" t="b">
        <f>3=SUM(OR(AG91:AL91),CT91,DB91)</f>
        <v>0</v>
      </c>
      <c r="N91" s="6"/>
      <c r="O91" s="7"/>
      <c r="P91" s="7"/>
      <c r="Q91" s="7"/>
      <c r="R91" s="7"/>
      <c r="S91" s="7"/>
      <c r="T91" s="7"/>
      <c r="U91" s="7"/>
      <c r="V91" s="7"/>
      <c r="W91" s="7"/>
      <c r="X91" s="7"/>
      <c r="Y91" s="7"/>
      <c r="Z91" s="7"/>
      <c r="AA91" s="7"/>
      <c r="AB91" s="7"/>
      <c r="AC91" s="7"/>
      <c r="AD91" s="7"/>
      <c r="AE91" s="7"/>
      <c r="AF91" s="7"/>
      <c r="AG91" s="7">
        <f t="shared" si="24"/>
        <v>1</v>
      </c>
      <c r="AH91" s="7">
        <f t="shared" si="25"/>
        <v>1</v>
      </c>
      <c r="AI91" s="7">
        <f t="shared" si="26"/>
        <v>1</v>
      </c>
      <c r="AJ91" s="7">
        <f t="shared" si="27"/>
        <v>1</v>
      </c>
      <c r="AK91" s="7">
        <f t="shared" si="28"/>
        <v>1</v>
      </c>
      <c r="AL91" s="7">
        <f t="shared" si="29"/>
        <v>1</v>
      </c>
      <c r="AM91" s="6"/>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f>$CT$2</f>
        <v>0</v>
      </c>
      <c r="CU91" s="7"/>
      <c r="CV91" s="7"/>
      <c r="CW91" s="7"/>
      <c r="CX91" s="7"/>
      <c r="CY91" s="7"/>
      <c r="CZ91" s="7"/>
      <c r="DA91" s="7"/>
      <c r="DB91" s="7">
        <f>$DB$2</f>
        <v>1</v>
      </c>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16"/>
    </row>
    <row r="92" spans="1:143" ht="58.3" x14ac:dyDescent="0.4">
      <c r="A92" s="186">
        <f>IF(M92,COUNTIF($M$4:M92,TRUE),"X")</f>
        <v>74</v>
      </c>
      <c r="B92" s="7" t="s">
        <v>855</v>
      </c>
      <c r="C92" s="127" t="s">
        <v>807</v>
      </c>
      <c r="D92" s="127" t="s">
        <v>852</v>
      </c>
      <c r="E92" s="127" t="s">
        <v>1184</v>
      </c>
      <c r="F92" s="126"/>
      <c r="G92" s="126"/>
      <c r="H92" s="127"/>
      <c r="I92" s="190" t="s">
        <v>623</v>
      </c>
      <c r="J92" s="68"/>
      <c r="K92" s="79" t="s">
        <v>1106</v>
      </c>
      <c r="L92" s="6">
        <f t="shared" si="21"/>
        <v>1</v>
      </c>
      <c r="M92" s="6" t="b">
        <f>3=SUM(AN92,OR(AG92:AL92),CS92)</f>
        <v>1</v>
      </c>
      <c r="N92" s="6"/>
      <c r="O92" s="7"/>
      <c r="P92" s="7"/>
      <c r="Q92" s="7"/>
      <c r="R92" s="7"/>
      <c r="S92" s="7"/>
      <c r="T92" s="7"/>
      <c r="U92" s="7"/>
      <c r="V92" s="7"/>
      <c r="W92" s="7"/>
      <c r="X92" s="7"/>
      <c r="Y92" s="7"/>
      <c r="Z92" s="7"/>
      <c r="AA92" s="7"/>
      <c r="AB92" s="7"/>
      <c r="AC92" s="7"/>
      <c r="AD92" s="7"/>
      <c r="AE92" s="7"/>
      <c r="AF92" s="7"/>
      <c r="AG92" s="7">
        <f t="shared" si="24"/>
        <v>1</v>
      </c>
      <c r="AH92" s="7">
        <f t="shared" si="25"/>
        <v>1</v>
      </c>
      <c r="AI92" s="7">
        <f t="shared" si="26"/>
        <v>1</v>
      </c>
      <c r="AJ92" s="7">
        <f t="shared" si="27"/>
        <v>1</v>
      </c>
      <c r="AK92" s="7">
        <f t="shared" si="28"/>
        <v>1</v>
      </c>
      <c r="AL92" s="7">
        <f t="shared" si="29"/>
        <v>1</v>
      </c>
      <c r="AM92" s="6"/>
      <c r="AN92" s="7">
        <f>$AN$2</f>
        <v>1</v>
      </c>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f>$CS$2</f>
        <v>1</v>
      </c>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16"/>
    </row>
    <row r="93" spans="1:143" ht="102" x14ac:dyDescent="0.4">
      <c r="A93" s="186" t="str">
        <f>IF(M93,COUNTIF($M$4:M93,TRUE),"X")</f>
        <v>X</v>
      </c>
      <c r="B93" s="7" t="s">
        <v>856</v>
      </c>
      <c r="C93" s="127" t="s">
        <v>807</v>
      </c>
      <c r="D93" s="127" t="s">
        <v>852</v>
      </c>
      <c r="E93" s="127" t="s">
        <v>1185</v>
      </c>
      <c r="F93" s="126"/>
      <c r="G93" s="126"/>
      <c r="H93" s="127"/>
      <c r="I93" s="190" t="s">
        <v>623</v>
      </c>
      <c r="J93" s="68"/>
      <c r="K93" s="79" t="s">
        <v>829</v>
      </c>
      <c r="L93" s="6">
        <f t="shared" si="21"/>
        <v>0</v>
      </c>
      <c r="M93" s="6" t="b">
        <f>2=SUM(OR(AG93:AL93),CT93)</f>
        <v>0</v>
      </c>
      <c r="N93" s="6"/>
      <c r="O93" s="7"/>
      <c r="P93" s="7"/>
      <c r="Q93" s="7"/>
      <c r="R93" s="7"/>
      <c r="S93" s="7"/>
      <c r="T93" s="7"/>
      <c r="U93" s="7"/>
      <c r="V93" s="7"/>
      <c r="W93" s="7"/>
      <c r="X93" s="7"/>
      <c r="Y93" s="7"/>
      <c r="Z93" s="7"/>
      <c r="AA93" s="7"/>
      <c r="AB93" s="7"/>
      <c r="AC93" s="7"/>
      <c r="AD93" s="7"/>
      <c r="AE93" s="7"/>
      <c r="AF93" s="7"/>
      <c r="AG93" s="7">
        <f t="shared" si="24"/>
        <v>1</v>
      </c>
      <c r="AH93" s="7">
        <f t="shared" si="25"/>
        <v>1</v>
      </c>
      <c r="AI93" s="7">
        <f t="shared" si="26"/>
        <v>1</v>
      </c>
      <c r="AJ93" s="7">
        <f t="shared" si="27"/>
        <v>1</v>
      </c>
      <c r="AK93" s="7">
        <f t="shared" si="28"/>
        <v>1</v>
      </c>
      <c r="AL93" s="7">
        <f t="shared" si="29"/>
        <v>1</v>
      </c>
      <c r="AM93" s="6"/>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f>$CT$2</f>
        <v>0</v>
      </c>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16"/>
    </row>
    <row r="94" spans="1:143" ht="306" x14ac:dyDescent="0.4">
      <c r="A94" s="186">
        <f>IF(M94,COUNTIF($M$4:M94,TRUE),"X")</f>
        <v>75</v>
      </c>
      <c r="B94" s="7" t="s">
        <v>857</v>
      </c>
      <c r="C94" s="127" t="s">
        <v>807</v>
      </c>
      <c r="D94" s="127" t="s">
        <v>858</v>
      </c>
      <c r="E94" s="127" t="s">
        <v>1186</v>
      </c>
      <c r="F94" s="126"/>
      <c r="G94" s="126"/>
      <c r="H94" s="127"/>
      <c r="I94" s="190" t="s">
        <v>623</v>
      </c>
      <c r="J94" s="68"/>
      <c r="K94" s="79" t="s">
        <v>859</v>
      </c>
      <c r="L94" s="6">
        <f t="shared" si="21"/>
        <v>1</v>
      </c>
      <c r="M94" s="6" t="b">
        <f>2=SUM(OR(AG94:AL94),CV94)</f>
        <v>1</v>
      </c>
      <c r="N94" s="6"/>
      <c r="O94" s="7"/>
      <c r="P94" s="7"/>
      <c r="Q94" s="7"/>
      <c r="R94" s="7"/>
      <c r="S94" s="7"/>
      <c r="T94" s="7"/>
      <c r="U94" s="7"/>
      <c r="V94" s="7"/>
      <c r="W94" s="7"/>
      <c r="X94" s="7"/>
      <c r="Y94" s="7"/>
      <c r="Z94" s="7"/>
      <c r="AA94" s="7"/>
      <c r="AB94" s="7"/>
      <c r="AC94" s="7"/>
      <c r="AD94" s="7"/>
      <c r="AE94" s="7"/>
      <c r="AF94" s="7"/>
      <c r="AG94" s="7">
        <f t="shared" si="24"/>
        <v>1</v>
      </c>
      <c r="AH94" s="7">
        <f t="shared" si="25"/>
        <v>1</v>
      </c>
      <c r="AI94" s="7">
        <f t="shared" si="26"/>
        <v>1</v>
      </c>
      <c r="AJ94" s="7">
        <f t="shared" si="27"/>
        <v>1</v>
      </c>
      <c r="AK94" s="7">
        <f t="shared" si="28"/>
        <v>1</v>
      </c>
      <c r="AL94" s="7">
        <f t="shared" si="29"/>
        <v>1</v>
      </c>
      <c r="AM94" s="6"/>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f>$CV$2</f>
        <v>1</v>
      </c>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16"/>
    </row>
    <row r="95" spans="1:143" ht="29.15" x14ac:dyDescent="0.4">
      <c r="A95" s="186" t="str">
        <f>IF(M95,COUNTIF($M$4:M95,TRUE),"X")</f>
        <v>X</v>
      </c>
      <c r="B95" s="7" t="s">
        <v>860</v>
      </c>
      <c r="C95" s="127" t="s">
        <v>807</v>
      </c>
      <c r="D95" s="127" t="s">
        <v>861</v>
      </c>
      <c r="E95" s="127" t="s">
        <v>862</v>
      </c>
      <c r="F95" s="126"/>
      <c r="G95" s="126"/>
      <c r="H95" s="127"/>
      <c r="I95" s="190" t="s">
        <v>623</v>
      </c>
      <c r="J95" s="68"/>
      <c r="K95" s="79" t="s">
        <v>863</v>
      </c>
      <c r="L95" s="6">
        <f t="shared" si="21"/>
        <v>0</v>
      </c>
      <c r="M95" s="6" t="b">
        <f>2=SUM(N95,AH95)</f>
        <v>0</v>
      </c>
      <c r="N95" s="6">
        <f>$N$2</f>
        <v>0</v>
      </c>
      <c r="O95" s="7"/>
      <c r="P95" s="7"/>
      <c r="Q95" s="7"/>
      <c r="R95" s="7"/>
      <c r="S95" s="7"/>
      <c r="T95" s="7"/>
      <c r="U95" s="7"/>
      <c r="V95" s="7"/>
      <c r="W95" s="7"/>
      <c r="X95" s="7"/>
      <c r="Y95" s="7"/>
      <c r="Z95" s="7"/>
      <c r="AA95" s="7"/>
      <c r="AB95" s="7"/>
      <c r="AC95" s="7"/>
      <c r="AD95" s="7"/>
      <c r="AE95" s="7"/>
      <c r="AF95" s="7"/>
      <c r="AG95" s="7"/>
      <c r="AH95" s="7">
        <f t="shared" si="25"/>
        <v>1</v>
      </c>
      <c r="AI95" s="7"/>
      <c r="AJ95" s="7"/>
      <c r="AK95" s="7"/>
      <c r="AL95" s="7"/>
      <c r="AM95" s="6"/>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16"/>
    </row>
    <row r="96" spans="1:143" ht="58.3" x14ac:dyDescent="0.4">
      <c r="A96" s="186">
        <f>IF(M96,COUNTIF($M$4:M96,TRUE),"X")</f>
        <v>76</v>
      </c>
      <c r="B96" s="7" t="s">
        <v>864</v>
      </c>
      <c r="C96" s="127" t="s">
        <v>865</v>
      </c>
      <c r="D96" s="127" t="s">
        <v>866</v>
      </c>
      <c r="E96" s="127" t="s">
        <v>867</v>
      </c>
      <c r="F96" s="126"/>
      <c r="G96" s="126"/>
      <c r="H96" s="127"/>
      <c r="I96" s="190" t="s">
        <v>623</v>
      </c>
      <c r="J96" s="68"/>
      <c r="K96" s="79" t="s">
        <v>868</v>
      </c>
      <c r="L96" s="6">
        <f t="shared" si="21"/>
        <v>1</v>
      </c>
      <c r="M96" s="6" t="b">
        <f>2=SUM(OR(AN96,AO96,AP96),BJ96)</f>
        <v>1</v>
      </c>
      <c r="N96" s="6"/>
      <c r="O96" s="7"/>
      <c r="P96" s="7"/>
      <c r="Q96" s="7"/>
      <c r="R96" s="7"/>
      <c r="S96" s="7"/>
      <c r="T96" s="7"/>
      <c r="U96" s="7"/>
      <c r="V96" s="7"/>
      <c r="W96" s="7"/>
      <c r="X96" s="7"/>
      <c r="Y96" s="7"/>
      <c r="Z96" s="7"/>
      <c r="AA96" s="7"/>
      <c r="AB96" s="7"/>
      <c r="AC96" s="7"/>
      <c r="AD96" s="7"/>
      <c r="AE96" s="7"/>
      <c r="AF96" s="7"/>
      <c r="AG96" s="7"/>
      <c r="AH96" s="7"/>
      <c r="AI96" s="7"/>
      <c r="AJ96" s="7"/>
      <c r="AK96" s="7"/>
      <c r="AL96" s="7"/>
      <c r="AM96" s="6"/>
      <c r="AN96" s="7">
        <f>$AN$2</f>
        <v>1</v>
      </c>
      <c r="AO96" s="7">
        <f>$AO$2</f>
        <v>1</v>
      </c>
      <c r="AP96" s="7">
        <f>$AP$2</f>
        <v>1</v>
      </c>
      <c r="AQ96" s="7"/>
      <c r="AR96" s="7"/>
      <c r="AS96" s="7"/>
      <c r="AT96" s="7"/>
      <c r="AU96" s="7"/>
      <c r="AV96" s="7"/>
      <c r="AW96" s="7"/>
      <c r="AX96" s="7"/>
      <c r="AY96" s="7"/>
      <c r="AZ96" s="7"/>
      <c r="BA96" s="7"/>
      <c r="BB96" s="7"/>
      <c r="BC96" s="7"/>
      <c r="BD96" s="7"/>
      <c r="BE96" s="7"/>
      <c r="BF96" s="7"/>
      <c r="BG96" s="7"/>
      <c r="BH96" s="7"/>
      <c r="BI96" s="7"/>
      <c r="BJ96" s="7">
        <f>$BJ$2</f>
        <v>1</v>
      </c>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16"/>
    </row>
    <row r="97" spans="1:143" ht="72.900000000000006" x14ac:dyDescent="0.4">
      <c r="A97" s="186">
        <f>IF(M97,COUNTIF($M$4:M97,TRUE),"X")</f>
        <v>77</v>
      </c>
      <c r="B97" s="7" t="s">
        <v>869</v>
      </c>
      <c r="C97" s="127" t="s">
        <v>865</v>
      </c>
      <c r="D97" s="127" t="s">
        <v>866</v>
      </c>
      <c r="E97" s="127" t="s">
        <v>1187</v>
      </c>
      <c r="F97" s="126"/>
      <c r="G97" s="126"/>
      <c r="H97" s="127"/>
      <c r="I97" s="190" t="s">
        <v>623</v>
      </c>
      <c r="J97" s="68"/>
      <c r="K97" s="79" t="s">
        <v>870</v>
      </c>
      <c r="L97" s="6">
        <f t="shared" si="21"/>
        <v>1</v>
      </c>
      <c r="M97" s="6" t="b">
        <f>3=SUM(OR(AO97,AP97),OR(AG97:AL97),DL97)</f>
        <v>1</v>
      </c>
      <c r="N97" s="6"/>
      <c r="O97" s="7"/>
      <c r="P97" s="7"/>
      <c r="Q97" s="7"/>
      <c r="R97" s="7"/>
      <c r="S97" s="7"/>
      <c r="T97" s="7"/>
      <c r="U97" s="7"/>
      <c r="V97" s="7"/>
      <c r="W97" s="7"/>
      <c r="X97" s="7"/>
      <c r="Y97" s="7"/>
      <c r="Z97" s="7"/>
      <c r="AA97" s="7"/>
      <c r="AB97" s="7"/>
      <c r="AC97" s="7"/>
      <c r="AD97" s="7"/>
      <c r="AE97" s="7"/>
      <c r="AF97" s="7"/>
      <c r="AG97" s="7">
        <f>$AG$2</f>
        <v>1</v>
      </c>
      <c r="AH97" s="7">
        <f>$AH$2</f>
        <v>1</v>
      </c>
      <c r="AI97" s="7">
        <f>$AI$2</f>
        <v>1</v>
      </c>
      <c r="AJ97" s="7">
        <f>$AJ$2</f>
        <v>1</v>
      </c>
      <c r="AK97" s="7">
        <f>$AK$2</f>
        <v>1</v>
      </c>
      <c r="AL97" s="7">
        <f>$AL$2</f>
        <v>1</v>
      </c>
      <c r="AM97" s="6"/>
      <c r="AN97" s="7"/>
      <c r="AO97" s="7">
        <f>$AO$2</f>
        <v>1</v>
      </c>
      <c r="AP97" s="7">
        <f>$AP$2</f>
        <v>1</v>
      </c>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f>$DL$2</f>
        <v>1</v>
      </c>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16"/>
    </row>
    <row r="98" spans="1:143" ht="58.3" x14ac:dyDescent="0.4">
      <c r="A98" s="186">
        <f>IF(M98,COUNTIF($M$4:M98,TRUE),"X")</f>
        <v>78</v>
      </c>
      <c r="B98" s="7" t="s">
        <v>871</v>
      </c>
      <c r="C98" s="127" t="s">
        <v>865</v>
      </c>
      <c r="D98" s="127" t="s">
        <v>872</v>
      </c>
      <c r="E98" s="127" t="s">
        <v>873</v>
      </c>
      <c r="F98" s="126"/>
      <c r="G98" s="126"/>
      <c r="H98" s="127"/>
      <c r="I98" s="190" t="s">
        <v>623</v>
      </c>
      <c r="J98" s="68"/>
      <c r="K98" s="79" t="s">
        <v>874</v>
      </c>
      <c r="L98" s="6">
        <f t="shared" si="21"/>
        <v>1</v>
      </c>
      <c r="M98" s="6" t="b">
        <f>2=SUM(OR(AG98,AH98),DM98)</f>
        <v>1</v>
      </c>
      <c r="N98" s="6"/>
      <c r="O98" s="7"/>
      <c r="P98" s="7"/>
      <c r="Q98" s="7"/>
      <c r="R98" s="7"/>
      <c r="S98" s="7"/>
      <c r="T98" s="7"/>
      <c r="U98" s="7"/>
      <c r="V98" s="7"/>
      <c r="W98" s="7"/>
      <c r="X98" s="7"/>
      <c r="Y98" s="7"/>
      <c r="Z98" s="7"/>
      <c r="AA98" s="7"/>
      <c r="AB98" s="7"/>
      <c r="AC98" s="7"/>
      <c r="AD98" s="7"/>
      <c r="AE98" s="7"/>
      <c r="AF98" s="7"/>
      <c r="AG98" s="7">
        <f>$AG$2</f>
        <v>1</v>
      </c>
      <c r="AH98" s="7">
        <f>$AH$2</f>
        <v>1</v>
      </c>
      <c r="AI98" s="7"/>
      <c r="AJ98" s="7"/>
      <c r="AK98" s="7"/>
      <c r="AL98" s="7"/>
      <c r="AM98" s="6"/>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f>$DM$2</f>
        <v>1</v>
      </c>
      <c r="DN98" s="6"/>
      <c r="DO98" s="6"/>
      <c r="DP98" s="7"/>
      <c r="DQ98" s="7"/>
      <c r="DR98" s="7"/>
      <c r="DS98" s="7"/>
      <c r="DT98" s="7"/>
      <c r="DU98" s="7"/>
      <c r="DV98" s="7"/>
      <c r="DW98" s="7"/>
      <c r="DX98" s="7"/>
      <c r="DY98" s="7"/>
      <c r="DZ98" s="7"/>
      <c r="EA98" s="7"/>
      <c r="EB98" s="7"/>
      <c r="EC98" s="7"/>
      <c r="ED98" s="7"/>
      <c r="EE98" s="7"/>
      <c r="EF98" s="7"/>
      <c r="EG98" s="7"/>
      <c r="EH98" s="7"/>
      <c r="EI98" s="7"/>
      <c r="EJ98" s="7"/>
      <c r="EK98" s="7"/>
      <c r="EL98" s="7"/>
      <c r="EM98" s="16"/>
    </row>
    <row r="99" spans="1:143" ht="58.3" x14ac:dyDescent="0.4">
      <c r="A99" s="186">
        <f>IF(M99,COUNTIF($M$4:M99,TRUE),"X")</f>
        <v>79</v>
      </c>
      <c r="B99" s="7" t="s">
        <v>875</v>
      </c>
      <c r="C99" s="127" t="s">
        <v>865</v>
      </c>
      <c r="D99" s="127" t="s">
        <v>872</v>
      </c>
      <c r="E99" s="127" t="s">
        <v>876</v>
      </c>
      <c r="F99" s="126"/>
      <c r="G99" s="126"/>
      <c r="H99" s="127"/>
      <c r="I99" s="190" t="s">
        <v>623</v>
      </c>
      <c r="J99" s="68"/>
      <c r="K99" s="79" t="s">
        <v>786</v>
      </c>
      <c r="L99" s="6">
        <f t="shared" si="21"/>
        <v>1</v>
      </c>
      <c r="M99" s="6" t="b">
        <f>OR(AN99:AP99)</f>
        <v>1</v>
      </c>
      <c r="N99" s="6"/>
      <c r="O99" s="7"/>
      <c r="P99" s="7"/>
      <c r="Q99" s="7"/>
      <c r="R99" s="7"/>
      <c r="S99" s="7"/>
      <c r="T99" s="7"/>
      <c r="U99" s="7"/>
      <c r="V99" s="7"/>
      <c r="W99" s="7"/>
      <c r="X99" s="7"/>
      <c r="Y99" s="7"/>
      <c r="Z99" s="7"/>
      <c r="AA99" s="7"/>
      <c r="AB99" s="7"/>
      <c r="AC99" s="7"/>
      <c r="AD99" s="7"/>
      <c r="AE99" s="7"/>
      <c r="AF99" s="7"/>
      <c r="AG99" s="7"/>
      <c r="AH99" s="7"/>
      <c r="AI99" s="7"/>
      <c r="AJ99" s="7"/>
      <c r="AK99" s="7"/>
      <c r="AL99" s="7"/>
      <c r="AM99" s="6"/>
      <c r="AN99" s="7">
        <f>$AN$2</f>
        <v>1</v>
      </c>
      <c r="AO99" s="7">
        <f>$AO$2</f>
        <v>1</v>
      </c>
      <c r="AP99" s="7">
        <f>$AP$2</f>
        <v>1</v>
      </c>
      <c r="AQ99" s="7"/>
      <c r="AR99" s="7"/>
      <c r="AS99" s="7"/>
      <c r="AT99" s="7"/>
      <c r="AU99" s="7"/>
      <c r="AV99" s="7"/>
      <c r="AW99" s="7"/>
      <c r="AX99" s="7"/>
      <c r="AY99" s="7"/>
      <c r="AZ99" s="7"/>
      <c r="BA99" s="7"/>
      <c r="BB99" s="7"/>
      <c r="BC99" s="7"/>
      <c r="BD99" s="7"/>
      <c r="BE99" s="7"/>
      <c r="BF99" s="7"/>
      <c r="BG99" s="7"/>
      <c r="BH99" s="7"/>
      <c r="BI99" s="7"/>
      <c r="BJ99" s="7"/>
      <c r="BK99" s="6"/>
      <c r="BL99" s="6"/>
      <c r="BM99" s="7"/>
      <c r="BN99" s="7"/>
      <c r="BO99" s="7"/>
      <c r="BP99" s="7"/>
      <c r="BQ99" s="7"/>
      <c r="BR99" s="7"/>
      <c r="BS99" s="7"/>
      <c r="BT99" s="7"/>
      <c r="BU99" s="7"/>
      <c r="BV99" s="7"/>
      <c r="BW99" s="7"/>
      <c r="BX99" s="7"/>
      <c r="BY99" s="7"/>
      <c r="BZ99" s="7"/>
      <c r="CA99" s="7"/>
      <c r="CB99" s="7"/>
      <c r="CC99" s="7"/>
      <c r="CD99" s="7"/>
      <c r="CE99" s="7"/>
      <c r="CF99" s="7"/>
      <c r="CG99" s="6"/>
      <c r="CH99" s="6"/>
      <c r="CI99" s="6"/>
      <c r="CJ99" s="6"/>
      <c r="CK99" s="6"/>
      <c r="CL99" s="7"/>
      <c r="CM99" s="7"/>
      <c r="CN99" s="7"/>
      <c r="CO99" s="7"/>
      <c r="CP99" s="7"/>
      <c r="CQ99" s="7"/>
      <c r="CR99" s="7"/>
      <c r="CS99" s="7"/>
      <c r="CT99" s="7"/>
      <c r="CU99" s="7"/>
      <c r="CV99" s="7"/>
      <c r="CW99" s="7"/>
      <c r="CX99" s="7"/>
      <c r="CY99" s="7"/>
      <c r="CZ99" s="6"/>
      <c r="DA99" s="6"/>
      <c r="DB99" s="6"/>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16"/>
    </row>
    <row r="100" spans="1:143" ht="58.3" x14ac:dyDescent="0.4">
      <c r="A100" s="186">
        <f>IF(M100,COUNTIF($M$4:M100,TRUE),"X")</f>
        <v>80</v>
      </c>
      <c r="B100" s="7" t="s">
        <v>877</v>
      </c>
      <c r="C100" s="127" t="s">
        <v>865</v>
      </c>
      <c r="D100" s="127" t="s">
        <v>872</v>
      </c>
      <c r="E100" s="127" t="s">
        <v>1188</v>
      </c>
      <c r="F100" s="126"/>
      <c r="G100" s="126"/>
      <c r="H100" s="127"/>
      <c r="I100" s="190" t="s">
        <v>623</v>
      </c>
      <c r="J100" s="68"/>
      <c r="K100" s="79" t="s">
        <v>878</v>
      </c>
      <c r="L100" s="6">
        <f t="shared" si="21"/>
        <v>1</v>
      </c>
      <c r="M100" s="6" t="b">
        <f>2=SUM(OR(AG100:AL100),DP100)</f>
        <v>1</v>
      </c>
      <c r="N100" s="6"/>
      <c r="O100" s="7"/>
      <c r="P100" s="7"/>
      <c r="Q100" s="7"/>
      <c r="R100" s="7"/>
      <c r="S100" s="7"/>
      <c r="T100" s="7"/>
      <c r="U100" s="7"/>
      <c r="V100" s="7"/>
      <c r="W100" s="7"/>
      <c r="X100" s="7"/>
      <c r="Y100" s="7"/>
      <c r="Z100" s="7"/>
      <c r="AA100" s="7"/>
      <c r="AB100" s="7"/>
      <c r="AC100" s="7"/>
      <c r="AD100" s="7"/>
      <c r="AE100" s="7"/>
      <c r="AF100" s="7"/>
      <c r="AG100" s="7">
        <f>$AG$2</f>
        <v>1</v>
      </c>
      <c r="AH100" s="7">
        <f>$AH$2</f>
        <v>1</v>
      </c>
      <c r="AI100" s="7">
        <f>$AI$2</f>
        <v>1</v>
      </c>
      <c r="AJ100" s="7">
        <f>$AJ$2</f>
        <v>1</v>
      </c>
      <c r="AK100" s="7">
        <f>$AK$2</f>
        <v>1</v>
      </c>
      <c r="AL100" s="7">
        <f>$AL$2</f>
        <v>1</v>
      </c>
      <c r="AM100" s="6"/>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6">
        <f>$DP$2</f>
        <v>1</v>
      </c>
      <c r="DQ100" s="6"/>
      <c r="DR100" s="6"/>
      <c r="DS100" s="6"/>
      <c r="DT100" s="6"/>
      <c r="DU100" s="6"/>
      <c r="DV100" s="6"/>
      <c r="DW100" s="6"/>
      <c r="DX100" s="7"/>
      <c r="DY100" s="7"/>
      <c r="DZ100" s="7"/>
      <c r="EA100" s="7"/>
      <c r="EB100" s="7"/>
      <c r="EC100" s="7"/>
      <c r="ED100" s="7"/>
      <c r="EE100" s="7"/>
      <c r="EF100" s="7"/>
      <c r="EG100" s="7"/>
      <c r="EH100" s="7"/>
      <c r="EI100" s="7"/>
      <c r="EJ100" s="7"/>
      <c r="EK100" s="7"/>
      <c r="EL100" s="7"/>
      <c r="EM100" s="16"/>
    </row>
    <row r="101" spans="1:143" ht="131.15" x14ac:dyDescent="0.4">
      <c r="A101" s="186">
        <f>IF(M101,COUNTIF($M$4:M101,TRUE),"X")</f>
        <v>81</v>
      </c>
      <c r="B101" s="7" t="s">
        <v>879</v>
      </c>
      <c r="C101" s="127" t="s">
        <v>865</v>
      </c>
      <c r="D101" s="127" t="s">
        <v>872</v>
      </c>
      <c r="E101" s="127" t="s">
        <v>880</v>
      </c>
      <c r="F101" s="126"/>
      <c r="G101" s="126"/>
      <c r="H101" s="127"/>
      <c r="I101" s="190" t="s">
        <v>623</v>
      </c>
      <c r="J101" s="68"/>
      <c r="K101" s="79" t="s">
        <v>881</v>
      </c>
      <c r="L101" s="6">
        <f t="shared" si="21"/>
        <v>1</v>
      </c>
      <c r="M101" s="6" t="b">
        <f>2=SUM(OR(AI101:AL101),OR(DK101,DQ101))</f>
        <v>1</v>
      </c>
      <c r="N101" s="6"/>
      <c r="O101" s="7"/>
      <c r="P101" s="7"/>
      <c r="Q101" s="7"/>
      <c r="R101" s="7"/>
      <c r="S101" s="7"/>
      <c r="T101" s="7"/>
      <c r="U101" s="7"/>
      <c r="V101" s="7"/>
      <c r="W101" s="7"/>
      <c r="X101" s="7"/>
      <c r="Y101" s="7"/>
      <c r="Z101" s="7"/>
      <c r="AA101" s="7"/>
      <c r="AB101" s="7"/>
      <c r="AC101" s="7"/>
      <c r="AD101" s="7"/>
      <c r="AE101" s="7"/>
      <c r="AF101" s="7"/>
      <c r="AG101" s="7"/>
      <c r="AH101" s="7"/>
      <c r="AI101" s="7">
        <f>$AI$2</f>
        <v>1</v>
      </c>
      <c r="AJ101" s="7">
        <f>$AJ$2</f>
        <v>1</v>
      </c>
      <c r="AK101" s="7">
        <f>$AK$2</f>
        <v>1</v>
      </c>
      <c r="AL101" s="7">
        <f>$AL$2</f>
        <v>1</v>
      </c>
      <c r="AM101" s="6"/>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f>$DK$2</f>
        <v>1</v>
      </c>
      <c r="DL101" s="7"/>
      <c r="DM101" s="7"/>
      <c r="DN101" s="7"/>
      <c r="DO101" s="7"/>
      <c r="DP101" s="6"/>
      <c r="DQ101" s="6">
        <f>$DQ$2</f>
        <v>1</v>
      </c>
      <c r="DR101" s="6"/>
      <c r="DS101" s="6"/>
      <c r="DT101" s="6"/>
      <c r="DU101" s="6"/>
      <c r="DV101" s="6"/>
      <c r="DW101" s="6"/>
      <c r="DX101" s="7"/>
      <c r="DY101" s="7"/>
      <c r="DZ101" s="7"/>
      <c r="EA101" s="7"/>
      <c r="EB101" s="7"/>
      <c r="EC101" s="7"/>
      <c r="ED101" s="7"/>
      <c r="EE101" s="7"/>
      <c r="EF101" s="7"/>
      <c r="EG101" s="7"/>
      <c r="EH101" s="7"/>
      <c r="EI101" s="7"/>
      <c r="EJ101" s="7"/>
      <c r="EK101" s="7"/>
      <c r="EL101" s="7"/>
      <c r="EM101" s="16"/>
    </row>
    <row r="102" spans="1:143" ht="131.15" x14ac:dyDescent="0.4">
      <c r="A102" s="186">
        <f>IF(M102,COUNTIF($M$4:M102,TRUE),"X")</f>
        <v>82</v>
      </c>
      <c r="B102" s="7" t="s">
        <v>882</v>
      </c>
      <c r="C102" s="127" t="s">
        <v>865</v>
      </c>
      <c r="D102" s="127" t="s">
        <v>883</v>
      </c>
      <c r="E102" s="127" t="s">
        <v>1189</v>
      </c>
      <c r="F102" s="126"/>
      <c r="G102" s="126"/>
      <c r="H102" s="127"/>
      <c r="I102" s="190" t="s">
        <v>623</v>
      </c>
      <c r="J102" s="68"/>
      <c r="K102" s="79" t="s">
        <v>884</v>
      </c>
      <c r="L102" s="6">
        <f t="shared" si="21"/>
        <v>1</v>
      </c>
      <c r="M102" s="6" t="b">
        <f>2=SUM(DJ102,AB102)</f>
        <v>1</v>
      </c>
      <c r="N102" s="6"/>
      <c r="O102" s="7"/>
      <c r="P102" s="7"/>
      <c r="Q102" s="7"/>
      <c r="R102" s="7"/>
      <c r="S102" s="7"/>
      <c r="T102" s="7"/>
      <c r="U102" s="7"/>
      <c r="V102" s="7"/>
      <c r="W102" s="7"/>
      <c r="X102" s="7"/>
      <c r="Y102" s="7"/>
      <c r="Z102" s="7"/>
      <c r="AA102" s="7"/>
      <c r="AB102" s="7">
        <f>$AB$2</f>
        <v>1</v>
      </c>
      <c r="AC102" s="7"/>
      <c r="AD102" s="7"/>
      <c r="AE102" s="7"/>
      <c r="AF102" s="7"/>
      <c r="AG102" s="7"/>
      <c r="AH102" s="7"/>
      <c r="AI102" s="7"/>
      <c r="AJ102" s="7"/>
      <c r="AK102" s="7"/>
      <c r="AL102" s="7"/>
      <c r="AM102" s="6"/>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f>$DJ$2</f>
        <v>1</v>
      </c>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16"/>
    </row>
    <row r="103" spans="1:143" ht="58.3" x14ac:dyDescent="0.4">
      <c r="A103" s="186" t="str">
        <f>IF(M103,COUNTIF($M$4:M103,TRUE),"X")</f>
        <v>X</v>
      </c>
      <c r="B103" s="7" t="s">
        <v>885</v>
      </c>
      <c r="C103" s="127" t="s">
        <v>865</v>
      </c>
      <c r="D103" s="127" t="s">
        <v>886</v>
      </c>
      <c r="E103" s="127" t="s">
        <v>1190</v>
      </c>
      <c r="F103" s="126"/>
      <c r="G103" s="126"/>
      <c r="H103" s="127"/>
      <c r="I103" s="190" t="s">
        <v>623</v>
      </c>
      <c r="J103" s="68"/>
      <c r="K103" s="79" t="s">
        <v>887</v>
      </c>
      <c r="L103" s="6">
        <f t="shared" si="21"/>
        <v>0</v>
      </c>
      <c r="M103" s="6" t="b">
        <f>3=SUM(N103,AF103,CQ103)</f>
        <v>0</v>
      </c>
      <c r="N103" s="6">
        <f>$N$2</f>
        <v>0</v>
      </c>
      <c r="O103" s="7"/>
      <c r="P103" s="7"/>
      <c r="Q103" s="7"/>
      <c r="R103" s="7"/>
      <c r="S103" s="7"/>
      <c r="T103" s="7"/>
      <c r="U103" s="7"/>
      <c r="V103" s="7"/>
      <c r="W103" s="7"/>
      <c r="X103" s="7"/>
      <c r="Y103" s="7"/>
      <c r="Z103" s="7"/>
      <c r="AA103" s="7"/>
      <c r="AB103" s="7"/>
      <c r="AC103" s="7"/>
      <c r="AD103" s="7"/>
      <c r="AE103" s="7"/>
      <c r="AF103" s="7">
        <f>$AF$2</f>
        <v>1</v>
      </c>
      <c r="AG103" s="7"/>
      <c r="AH103" s="7"/>
      <c r="AI103" s="7"/>
      <c r="AJ103" s="7"/>
      <c r="AK103" s="7"/>
      <c r="AL103" s="7"/>
      <c r="AM103" s="6"/>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6"/>
      <c r="CQ103" s="6">
        <f>$CQ$2</f>
        <v>1</v>
      </c>
      <c r="CR103" s="6"/>
      <c r="CS103" s="6"/>
      <c r="CT103" s="6"/>
      <c r="CU103" s="6"/>
      <c r="CV103" s="6"/>
      <c r="CW103" s="6"/>
      <c r="CX103" s="6"/>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16"/>
    </row>
    <row r="104" spans="1:143" ht="58.3" x14ac:dyDescent="0.4">
      <c r="A104" s="186" t="str">
        <f>IF(M104,COUNTIF($M$4:M104,TRUE),"X")</f>
        <v>X</v>
      </c>
      <c r="B104" s="7" t="s">
        <v>888</v>
      </c>
      <c r="C104" s="127" t="s">
        <v>865</v>
      </c>
      <c r="D104" s="127" t="s">
        <v>886</v>
      </c>
      <c r="E104" s="127" t="s">
        <v>889</v>
      </c>
      <c r="F104" s="126"/>
      <c r="G104" s="126"/>
      <c r="H104" s="127"/>
      <c r="I104" s="190" t="s">
        <v>623</v>
      </c>
      <c r="J104" s="68"/>
      <c r="K104" s="79" t="s">
        <v>890</v>
      </c>
      <c r="L104" s="6">
        <f t="shared" si="21"/>
        <v>0</v>
      </c>
      <c r="M104" s="6" t="b">
        <f>3=SUM(N104,OR(AG104,AH104),CP104)</f>
        <v>0</v>
      </c>
      <c r="N104" s="6">
        <f>$N$2</f>
        <v>0</v>
      </c>
      <c r="O104" s="7"/>
      <c r="P104" s="7"/>
      <c r="Q104" s="7"/>
      <c r="R104" s="7"/>
      <c r="S104" s="7"/>
      <c r="T104" s="7"/>
      <c r="U104" s="7"/>
      <c r="V104" s="7"/>
      <c r="W104" s="7"/>
      <c r="X104" s="7"/>
      <c r="Y104" s="7"/>
      <c r="Z104" s="7"/>
      <c r="AA104" s="7"/>
      <c r="AB104" s="7"/>
      <c r="AC104" s="7"/>
      <c r="AD104" s="7"/>
      <c r="AE104" s="7"/>
      <c r="AF104" s="7"/>
      <c r="AG104" s="7">
        <f>$AG$2</f>
        <v>1</v>
      </c>
      <c r="AH104" s="7">
        <f>$AH$2</f>
        <v>1</v>
      </c>
      <c r="AI104" s="7"/>
      <c r="AJ104" s="7"/>
      <c r="AK104" s="7"/>
      <c r="AL104" s="7"/>
      <c r="AM104" s="6"/>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6">
        <f>$CP$2</f>
        <v>1</v>
      </c>
      <c r="CQ104" s="6"/>
      <c r="CR104" s="6"/>
      <c r="CS104" s="6"/>
      <c r="CT104" s="6"/>
      <c r="CU104" s="6"/>
      <c r="CV104" s="6"/>
      <c r="CW104" s="6"/>
      <c r="CX104" s="6"/>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16"/>
    </row>
    <row r="105" spans="1:143" ht="102" x14ac:dyDescent="0.4">
      <c r="A105" s="186">
        <f>IF(M105,COUNTIF($M$4:M105,TRUE),"X")</f>
        <v>83</v>
      </c>
      <c r="B105" s="7" t="s">
        <v>891</v>
      </c>
      <c r="C105" s="127" t="s">
        <v>865</v>
      </c>
      <c r="D105" s="127" t="s">
        <v>886</v>
      </c>
      <c r="E105" s="127" t="s">
        <v>1191</v>
      </c>
      <c r="F105" s="126"/>
      <c r="G105" s="126"/>
      <c r="H105" s="127"/>
      <c r="I105" s="190" t="s">
        <v>623</v>
      </c>
      <c r="J105" s="68"/>
      <c r="K105" s="80" t="s">
        <v>892</v>
      </c>
      <c r="L105" s="6">
        <f t="shared" si="21"/>
        <v>1</v>
      </c>
      <c r="M105" s="70" t="b">
        <f>2=SUM(OR(AI105:AL105),CR105)</f>
        <v>1</v>
      </c>
      <c r="N105" s="6"/>
      <c r="O105" s="7"/>
      <c r="P105" s="7"/>
      <c r="Q105" s="7"/>
      <c r="R105" s="7"/>
      <c r="S105" s="7"/>
      <c r="T105" s="7"/>
      <c r="U105" s="7"/>
      <c r="V105" s="7"/>
      <c r="W105" s="7"/>
      <c r="X105" s="7"/>
      <c r="Y105" s="7"/>
      <c r="Z105" s="7"/>
      <c r="AA105" s="7"/>
      <c r="AB105" s="7"/>
      <c r="AC105" s="7"/>
      <c r="AD105" s="7"/>
      <c r="AE105" s="7"/>
      <c r="AF105" s="7"/>
      <c r="AG105" s="7"/>
      <c r="AH105" s="7"/>
      <c r="AI105" s="7">
        <f>$AI$2</f>
        <v>1</v>
      </c>
      <c r="AJ105" s="7">
        <f>$AJ$2</f>
        <v>1</v>
      </c>
      <c r="AK105" s="7">
        <f>$AK$2</f>
        <v>1</v>
      </c>
      <c r="AL105" s="7">
        <f>$AL$2</f>
        <v>1</v>
      </c>
      <c r="AM105" s="6"/>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6"/>
      <c r="CQ105" s="86"/>
      <c r="CR105" s="6">
        <f>$CR$2</f>
        <v>1</v>
      </c>
      <c r="CS105" s="6"/>
      <c r="CT105" s="6"/>
      <c r="CU105" s="6"/>
      <c r="CV105" s="6"/>
      <c r="CW105" s="6"/>
      <c r="CX105" s="6"/>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16"/>
    </row>
    <row r="106" spans="1:143" ht="174.9" x14ac:dyDescent="0.4">
      <c r="A106" s="186">
        <f>IF(M106,COUNTIF($M$4:M106,TRUE),"X")</f>
        <v>84</v>
      </c>
      <c r="B106" s="7" t="s">
        <v>893</v>
      </c>
      <c r="C106" s="127" t="s">
        <v>865</v>
      </c>
      <c r="D106" s="127" t="s">
        <v>894</v>
      </c>
      <c r="E106" s="127" t="s">
        <v>1192</v>
      </c>
      <c r="F106" s="126"/>
      <c r="G106" s="126"/>
      <c r="H106" s="127"/>
      <c r="I106" s="190" t="s">
        <v>623</v>
      </c>
      <c r="J106" s="68"/>
      <c r="K106" s="79" t="s">
        <v>895</v>
      </c>
      <c r="L106" s="6">
        <f t="shared" si="21"/>
        <v>1</v>
      </c>
      <c r="M106" s="6" t="b">
        <f>3=SUM(OR(AN106,AO106,AP106),OR(DV106,DW106),AF106)</f>
        <v>1</v>
      </c>
      <c r="N106" s="6"/>
      <c r="O106" s="7"/>
      <c r="P106" s="7"/>
      <c r="Q106" s="7"/>
      <c r="R106" s="7"/>
      <c r="S106" s="7"/>
      <c r="T106" s="7"/>
      <c r="U106" s="7"/>
      <c r="V106" s="7"/>
      <c r="W106" s="7"/>
      <c r="X106" s="7"/>
      <c r="Y106" s="7"/>
      <c r="Z106" s="7"/>
      <c r="AA106" s="7"/>
      <c r="AB106" s="7"/>
      <c r="AC106" s="7"/>
      <c r="AD106" s="7"/>
      <c r="AE106" s="7"/>
      <c r="AF106" s="7">
        <f>$AF$2</f>
        <v>1</v>
      </c>
      <c r="AG106" s="7"/>
      <c r="AH106" s="7"/>
      <c r="AI106" s="7"/>
      <c r="AJ106" s="7"/>
      <c r="AK106" s="7"/>
      <c r="AL106" s="7"/>
      <c r="AM106" s="6"/>
      <c r="AN106" s="7">
        <f>$AN$2</f>
        <v>1</v>
      </c>
      <c r="AO106" s="7">
        <f>$AO$2</f>
        <v>1</v>
      </c>
      <c r="AP106" s="7">
        <f>$AP$2</f>
        <v>1</v>
      </c>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6">
        <f>$DV$2</f>
        <v>1</v>
      </c>
      <c r="DW106" s="6">
        <f>$DW$2</f>
        <v>1</v>
      </c>
      <c r="DX106" s="7"/>
      <c r="DY106" s="7"/>
      <c r="DZ106" s="7"/>
      <c r="EA106" s="7"/>
      <c r="EB106" s="7"/>
      <c r="EC106" s="7"/>
      <c r="ED106" s="7"/>
      <c r="EE106" s="7"/>
      <c r="EF106" s="7"/>
      <c r="EG106" s="7"/>
      <c r="EH106" s="7"/>
      <c r="EI106" s="7"/>
      <c r="EJ106" s="7"/>
      <c r="EK106" s="7"/>
      <c r="EL106" s="7"/>
      <c r="EM106" s="16"/>
    </row>
    <row r="107" spans="1:143" ht="347.15" customHeight="1" x14ac:dyDescent="0.4">
      <c r="A107" s="186">
        <f>IF(M107,COUNTIF($M$4:M107,TRUE),"X")</f>
        <v>85</v>
      </c>
      <c r="B107" s="7" t="s">
        <v>896</v>
      </c>
      <c r="C107" s="127" t="s">
        <v>865</v>
      </c>
      <c r="D107" s="127" t="s">
        <v>894</v>
      </c>
      <c r="E107" s="127" t="s">
        <v>1193</v>
      </c>
      <c r="F107" s="126"/>
      <c r="G107" s="126"/>
      <c r="H107" s="127"/>
      <c r="I107" s="190" t="s">
        <v>623</v>
      </c>
      <c r="J107" s="68"/>
      <c r="K107" s="79" t="s">
        <v>897</v>
      </c>
      <c r="L107" s="6">
        <f t="shared" si="21"/>
        <v>1</v>
      </c>
      <c r="M107" s="6" t="b">
        <f>4=SUM(OR(AG107:AL107),OR(AN107:AP107),DX107,OR(OR(AT107,AU107,AV107,AZ107,BB107,BC107),OR(BW107,CA107,CH107)))</f>
        <v>1</v>
      </c>
      <c r="N107" s="6"/>
      <c r="O107" s="7"/>
      <c r="P107" s="7"/>
      <c r="Q107" s="7"/>
      <c r="R107" s="7"/>
      <c r="S107" s="7"/>
      <c r="T107" s="7"/>
      <c r="U107" s="7"/>
      <c r="V107" s="7"/>
      <c r="W107" s="7"/>
      <c r="X107" s="7"/>
      <c r="Y107" s="7"/>
      <c r="Z107" s="7"/>
      <c r="AA107" s="7"/>
      <c r="AB107" s="7"/>
      <c r="AC107" s="7"/>
      <c r="AD107" s="7"/>
      <c r="AE107" s="7"/>
      <c r="AF107" s="7"/>
      <c r="AG107" s="7">
        <f>$AG$2</f>
        <v>1</v>
      </c>
      <c r="AH107" s="7">
        <f>$AH$2</f>
        <v>1</v>
      </c>
      <c r="AI107" s="7">
        <f>$AI$2</f>
        <v>1</v>
      </c>
      <c r="AJ107" s="7">
        <f>$AJ$2</f>
        <v>1</v>
      </c>
      <c r="AK107" s="7">
        <f>$AK$2</f>
        <v>1</v>
      </c>
      <c r="AL107" s="7">
        <f>$AL$2</f>
        <v>1</v>
      </c>
      <c r="AM107" s="6"/>
      <c r="AN107" s="7">
        <f>$AN$2</f>
        <v>1</v>
      </c>
      <c r="AO107" s="7">
        <f>$AO$2</f>
        <v>1</v>
      </c>
      <c r="AP107" s="7">
        <f>$AP$2</f>
        <v>1</v>
      </c>
      <c r="AQ107" s="7"/>
      <c r="AR107" s="7"/>
      <c r="AS107" s="7"/>
      <c r="AT107" s="7">
        <f>$AT$2</f>
        <v>1</v>
      </c>
      <c r="AU107" s="7">
        <f>$AU$2</f>
        <v>1</v>
      </c>
      <c r="AV107" s="7">
        <f>$AV$2</f>
        <v>1</v>
      </c>
      <c r="AW107" s="7"/>
      <c r="AX107" s="7"/>
      <c r="AY107" s="7"/>
      <c r="AZ107" s="7">
        <f>$AZ$2</f>
        <v>1</v>
      </c>
      <c r="BA107" s="7"/>
      <c r="BB107" s="7">
        <f>$BB$2</f>
        <v>1</v>
      </c>
      <c r="BC107" s="7">
        <f>$BC$2</f>
        <v>1</v>
      </c>
      <c r="BD107" s="7"/>
      <c r="BE107" s="7"/>
      <c r="BF107" s="6"/>
      <c r="BG107" s="6"/>
      <c r="BH107" s="6"/>
      <c r="BI107" s="6"/>
      <c r="BJ107" s="6"/>
      <c r="BK107" s="7"/>
      <c r="BL107" s="7"/>
      <c r="BM107" s="7"/>
      <c r="BN107" s="7"/>
      <c r="BO107" s="7"/>
      <c r="BP107" s="7"/>
      <c r="BQ107" s="6"/>
      <c r="BR107" s="6"/>
      <c r="BS107" s="7"/>
      <c r="BT107" s="7"/>
      <c r="BU107" s="7"/>
      <c r="BV107" s="7"/>
      <c r="BW107" s="7">
        <f>$BW$2</f>
        <v>1</v>
      </c>
      <c r="BX107" s="7"/>
      <c r="BY107" s="7"/>
      <c r="BZ107" s="7"/>
      <c r="CA107" s="6">
        <f>$CA$2</f>
        <v>1</v>
      </c>
      <c r="CB107" s="6"/>
      <c r="CC107" s="6"/>
      <c r="CD107" s="6"/>
      <c r="CE107" s="7"/>
      <c r="CF107" s="7"/>
      <c r="CG107" s="7"/>
      <c r="CH107" s="6">
        <f>$CH$2</f>
        <v>1</v>
      </c>
      <c r="CI107" s="6"/>
      <c r="CJ107" s="6"/>
      <c r="CK107" s="6"/>
      <c r="CL107" s="7"/>
      <c r="CM107" s="7"/>
      <c r="CN107" s="7"/>
      <c r="CO107" s="7"/>
      <c r="CP107" s="7"/>
      <c r="CQ107" s="7"/>
      <c r="CR107" s="7"/>
      <c r="CS107" s="7"/>
      <c r="CT107" s="7"/>
      <c r="CU107" s="7"/>
      <c r="CV107" s="7"/>
      <c r="CW107" s="7"/>
      <c r="CX107" s="7"/>
      <c r="CY107" s="7"/>
      <c r="CZ107" s="7"/>
      <c r="DA107" s="7"/>
      <c r="DB107" s="7"/>
      <c r="DC107" s="7"/>
      <c r="DD107" s="7"/>
      <c r="DE107" s="7"/>
      <c r="DF107" s="7"/>
      <c r="DG107" s="6"/>
      <c r="DH107" s="7"/>
      <c r="DI107" s="7"/>
      <c r="DJ107" s="7"/>
      <c r="DK107" s="7"/>
      <c r="DL107" s="7"/>
      <c r="DM107" s="7"/>
      <c r="DN107" s="7"/>
      <c r="DO107" s="7"/>
      <c r="DP107" s="7"/>
      <c r="DQ107" s="7"/>
      <c r="DR107" s="7"/>
      <c r="DS107" s="7"/>
      <c r="DT107" s="7"/>
      <c r="DU107" s="7"/>
      <c r="DV107" s="7"/>
      <c r="DW107" s="7"/>
      <c r="DX107" s="7">
        <f>$DX$2</f>
        <v>1</v>
      </c>
      <c r="DY107" s="7"/>
      <c r="DZ107" s="7"/>
      <c r="EA107" s="7"/>
      <c r="EB107" s="7"/>
      <c r="EC107" s="7"/>
      <c r="ED107" s="7"/>
      <c r="EE107" s="7"/>
      <c r="EF107" s="7"/>
      <c r="EG107" s="7"/>
      <c r="EH107" s="7"/>
      <c r="EI107" s="7"/>
      <c r="EJ107" s="7"/>
      <c r="EK107" s="7"/>
      <c r="EL107" s="7"/>
      <c r="EM107" s="16"/>
    </row>
    <row r="108" spans="1:143" ht="58.3" x14ac:dyDescent="0.4">
      <c r="A108" s="186" t="str">
        <f>IF(M108,COUNTIF($M$4:M108,TRUE),"X")</f>
        <v>X</v>
      </c>
      <c r="B108" s="7" t="s">
        <v>898</v>
      </c>
      <c r="C108" s="127" t="s">
        <v>865</v>
      </c>
      <c r="D108" s="127" t="s">
        <v>894</v>
      </c>
      <c r="E108" s="127" t="s">
        <v>899</v>
      </c>
      <c r="F108" s="126"/>
      <c r="G108" s="126"/>
      <c r="H108" s="127"/>
      <c r="I108" s="190" t="s">
        <v>623</v>
      </c>
      <c r="J108" s="68"/>
      <c r="K108" s="79" t="s">
        <v>900</v>
      </c>
      <c r="L108" s="6">
        <f t="shared" si="21"/>
        <v>0</v>
      </c>
      <c r="M108" s="6" t="b">
        <f>3=SUM(N108,OR(AB108,AC108),OR(DV108,DW108))</f>
        <v>0</v>
      </c>
      <c r="N108" s="6">
        <f>$N$2</f>
        <v>0</v>
      </c>
      <c r="O108" s="7"/>
      <c r="P108" s="7"/>
      <c r="Q108" s="7"/>
      <c r="R108" s="7"/>
      <c r="S108" s="7"/>
      <c r="T108" s="7"/>
      <c r="U108" s="7"/>
      <c r="V108" s="7"/>
      <c r="W108" s="7"/>
      <c r="X108" s="7"/>
      <c r="Y108" s="7"/>
      <c r="Z108" s="7"/>
      <c r="AA108" s="7"/>
      <c r="AB108" s="7">
        <f>$AB$2</f>
        <v>1</v>
      </c>
      <c r="AC108" s="7">
        <f>$AC$2</f>
        <v>1</v>
      </c>
      <c r="AD108" s="7"/>
      <c r="AE108" s="7"/>
      <c r="AF108" s="7"/>
      <c r="AG108" s="7"/>
      <c r="AH108" s="7"/>
      <c r="AI108" s="7"/>
      <c r="AJ108" s="7"/>
      <c r="AK108" s="7"/>
      <c r="AL108" s="7"/>
      <c r="AM108" s="6"/>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6">
        <f>$DV$2</f>
        <v>1</v>
      </c>
      <c r="DW108" s="6">
        <f>$DW$2</f>
        <v>1</v>
      </c>
      <c r="DX108" s="7"/>
      <c r="DY108" s="7"/>
      <c r="DZ108" s="7"/>
      <c r="EA108" s="7"/>
      <c r="EB108" s="7"/>
      <c r="EC108" s="7"/>
      <c r="ED108" s="7"/>
      <c r="EE108" s="7"/>
      <c r="EF108" s="7"/>
      <c r="EG108" s="7"/>
      <c r="EH108" s="7"/>
      <c r="EI108" s="7"/>
      <c r="EJ108" s="7"/>
      <c r="EK108" s="7"/>
      <c r="EL108" s="7"/>
      <c r="EM108" s="16"/>
    </row>
    <row r="109" spans="1:143" ht="204" x14ac:dyDescent="0.4">
      <c r="A109" s="186">
        <f>IF(M109,COUNTIF($M$4:M109,TRUE),"X")</f>
        <v>86</v>
      </c>
      <c r="B109" s="7" t="s">
        <v>901</v>
      </c>
      <c r="C109" s="127" t="s">
        <v>865</v>
      </c>
      <c r="D109" s="127" t="s">
        <v>894</v>
      </c>
      <c r="E109" s="127" t="s">
        <v>1194</v>
      </c>
      <c r="F109" s="126"/>
      <c r="G109" s="126"/>
      <c r="H109" s="127"/>
      <c r="I109" s="190" t="s">
        <v>623</v>
      </c>
      <c r="J109" s="68"/>
      <c r="K109" s="79" t="s">
        <v>902</v>
      </c>
      <c r="L109" s="6">
        <f t="shared" si="21"/>
        <v>1</v>
      </c>
      <c r="M109" s="6" t="b">
        <f>3=SUM(OR(AN109,AO109,AP109),OR(DV109,DW109),OR(AG109:AL109))</f>
        <v>1</v>
      </c>
      <c r="N109" s="6"/>
      <c r="O109" s="7"/>
      <c r="P109" s="7"/>
      <c r="Q109" s="7"/>
      <c r="R109" s="7"/>
      <c r="S109" s="7"/>
      <c r="T109" s="7"/>
      <c r="U109" s="7"/>
      <c r="V109" s="7"/>
      <c r="W109" s="7"/>
      <c r="X109" s="7"/>
      <c r="Y109" s="7"/>
      <c r="Z109" s="7"/>
      <c r="AA109" s="7"/>
      <c r="AB109" s="7"/>
      <c r="AC109" s="7"/>
      <c r="AD109" s="7"/>
      <c r="AE109" s="7"/>
      <c r="AF109" s="7"/>
      <c r="AG109" s="7">
        <f>$AG$2</f>
        <v>1</v>
      </c>
      <c r="AH109" s="7">
        <f>$AH$2</f>
        <v>1</v>
      </c>
      <c r="AI109" s="7">
        <f>$AI$2</f>
        <v>1</v>
      </c>
      <c r="AJ109" s="7">
        <f>$AJ$2</f>
        <v>1</v>
      </c>
      <c r="AK109" s="7">
        <f>$AK$2</f>
        <v>1</v>
      </c>
      <c r="AL109" s="7">
        <f>$AL$2</f>
        <v>1</v>
      </c>
      <c r="AM109" s="6"/>
      <c r="AN109" s="7">
        <f>$AN$2</f>
        <v>1</v>
      </c>
      <c r="AO109" s="7">
        <f>$AO$2</f>
        <v>1</v>
      </c>
      <c r="AP109" s="7">
        <f>$AP$2</f>
        <v>1</v>
      </c>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6">
        <f>$DV$2</f>
        <v>1</v>
      </c>
      <c r="DW109" s="6">
        <f>$DW$2</f>
        <v>1</v>
      </c>
      <c r="DX109" s="7"/>
      <c r="DY109" s="7"/>
      <c r="DZ109" s="7"/>
      <c r="EA109" s="7"/>
      <c r="EB109" s="7"/>
      <c r="EC109" s="7"/>
      <c r="ED109" s="7"/>
      <c r="EE109" s="7"/>
      <c r="EF109" s="7"/>
      <c r="EG109" s="7"/>
      <c r="EH109" s="7"/>
      <c r="EI109" s="7"/>
      <c r="EJ109" s="7"/>
      <c r="EK109" s="7"/>
      <c r="EL109" s="7"/>
      <c r="EM109" s="16"/>
    </row>
    <row r="110" spans="1:143" ht="58.3" x14ac:dyDescent="0.4">
      <c r="A110" s="186" t="str">
        <f>IF(M110,COUNTIF($M$4:M110,TRUE),"X")</f>
        <v>X</v>
      </c>
      <c r="B110" s="7" t="s">
        <v>903</v>
      </c>
      <c r="C110" s="127" t="s">
        <v>865</v>
      </c>
      <c r="D110" s="127" t="s">
        <v>894</v>
      </c>
      <c r="E110" s="127" t="s">
        <v>904</v>
      </c>
      <c r="F110" s="126"/>
      <c r="G110" s="126"/>
      <c r="H110" s="127"/>
      <c r="I110" s="190" t="s">
        <v>623</v>
      </c>
      <c r="J110" s="68"/>
      <c r="K110" s="79" t="s">
        <v>905</v>
      </c>
      <c r="L110" s="6">
        <f t="shared" si="21"/>
        <v>0</v>
      </c>
      <c r="M110" s="6" t="b">
        <f>3=SUM(N110,AB110,DW110)</f>
        <v>0</v>
      </c>
      <c r="N110" s="6">
        <f>$N$2</f>
        <v>0</v>
      </c>
      <c r="O110" s="7"/>
      <c r="P110" s="7"/>
      <c r="Q110" s="7"/>
      <c r="R110" s="7"/>
      <c r="S110" s="7"/>
      <c r="T110" s="7"/>
      <c r="U110" s="7"/>
      <c r="V110" s="7"/>
      <c r="W110" s="7"/>
      <c r="X110" s="7"/>
      <c r="Y110" s="7"/>
      <c r="Z110" s="7"/>
      <c r="AA110" s="7"/>
      <c r="AB110" s="7">
        <f>$AB$2</f>
        <v>1</v>
      </c>
      <c r="AC110" s="7"/>
      <c r="AD110" s="7"/>
      <c r="AE110" s="7"/>
      <c r="AF110" s="7"/>
      <c r="AG110" s="7"/>
      <c r="AH110" s="7"/>
      <c r="AI110" s="7"/>
      <c r="AJ110" s="7"/>
      <c r="AK110" s="7"/>
      <c r="AL110" s="7"/>
      <c r="AM110" s="6"/>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6"/>
      <c r="DW110" s="6">
        <f>$DW$2</f>
        <v>1</v>
      </c>
      <c r="DX110" s="7"/>
      <c r="DY110" s="7"/>
      <c r="DZ110" s="7"/>
      <c r="EA110" s="7"/>
      <c r="EB110" s="7"/>
      <c r="EC110" s="7"/>
      <c r="ED110" s="7"/>
      <c r="EE110" s="7"/>
      <c r="EF110" s="7"/>
      <c r="EG110" s="7"/>
      <c r="EH110" s="7"/>
      <c r="EI110" s="7"/>
      <c r="EJ110" s="7"/>
      <c r="EK110" s="7"/>
      <c r="EL110" s="7"/>
      <c r="EM110" s="16"/>
    </row>
    <row r="111" spans="1:143" ht="116.6" x14ac:dyDescent="0.4">
      <c r="A111" s="186">
        <f>IF(M111,COUNTIF($M$4:M111,TRUE),"X")</f>
        <v>87</v>
      </c>
      <c r="B111" s="7" t="s">
        <v>906</v>
      </c>
      <c r="C111" s="127" t="s">
        <v>865</v>
      </c>
      <c r="D111" s="127" t="s">
        <v>907</v>
      </c>
      <c r="E111" s="127" t="s">
        <v>1195</v>
      </c>
      <c r="F111" s="126"/>
      <c r="G111" s="126"/>
      <c r="H111" s="127"/>
      <c r="I111" s="190" t="s">
        <v>623</v>
      </c>
      <c r="J111" s="68"/>
      <c r="K111" s="79" t="s">
        <v>908</v>
      </c>
      <c r="L111" s="6">
        <f t="shared" si="21"/>
        <v>1</v>
      </c>
      <c r="M111" s="6" t="b">
        <f>3=SUM(AN111,OR(CQ111,DY111),AF111)</f>
        <v>1</v>
      </c>
      <c r="N111" s="6"/>
      <c r="O111" s="7"/>
      <c r="P111" s="7"/>
      <c r="Q111" s="7"/>
      <c r="R111" s="7"/>
      <c r="S111" s="7"/>
      <c r="T111" s="7"/>
      <c r="U111" s="7"/>
      <c r="V111" s="7"/>
      <c r="W111" s="7"/>
      <c r="X111" s="7"/>
      <c r="Y111" s="7"/>
      <c r="Z111" s="7"/>
      <c r="AA111" s="7"/>
      <c r="AB111" s="7"/>
      <c r="AC111" s="7"/>
      <c r="AD111" s="7"/>
      <c r="AE111" s="7"/>
      <c r="AF111" s="7">
        <f>$AF$2</f>
        <v>1</v>
      </c>
      <c r="AG111" s="7"/>
      <c r="AH111" s="7"/>
      <c r="AI111" s="7"/>
      <c r="AJ111" s="7"/>
      <c r="AK111" s="7"/>
      <c r="AL111" s="7"/>
      <c r="AM111" s="6"/>
      <c r="AN111" s="7">
        <f>$AN$2</f>
        <v>1</v>
      </c>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f>$CQ$2</f>
        <v>1</v>
      </c>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X111" s="7"/>
      <c r="DY111" s="7">
        <f>$DY$2</f>
        <v>1</v>
      </c>
      <c r="DZ111" s="7"/>
      <c r="EA111" s="7"/>
      <c r="EB111" s="7"/>
      <c r="EC111" s="7"/>
      <c r="ED111" s="7"/>
      <c r="EE111" s="7"/>
      <c r="EF111" s="7"/>
      <c r="EG111" s="7"/>
      <c r="EH111" s="7"/>
      <c r="EI111" s="7"/>
      <c r="EJ111" s="7"/>
      <c r="EK111" s="7"/>
      <c r="EL111" s="7"/>
      <c r="EM111" s="16"/>
    </row>
    <row r="112" spans="1:143" ht="189.45" x14ac:dyDescent="0.4">
      <c r="A112" s="186" t="str">
        <f>IF(M112,COUNTIF($M$4:M112,TRUE),"X")</f>
        <v>X</v>
      </c>
      <c r="B112" s="7" t="s">
        <v>909</v>
      </c>
      <c r="C112" s="127" t="s">
        <v>865</v>
      </c>
      <c r="D112" s="127" t="s">
        <v>910</v>
      </c>
      <c r="E112" s="127" t="s">
        <v>1196</v>
      </c>
      <c r="F112" s="126"/>
      <c r="G112" s="126"/>
      <c r="H112" s="127"/>
      <c r="I112" s="190" t="s">
        <v>623</v>
      </c>
      <c r="J112" s="68"/>
      <c r="K112" s="80" t="s">
        <v>911</v>
      </c>
      <c r="L112" s="6">
        <f t="shared" si="21"/>
        <v>0</v>
      </c>
      <c r="M112" s="70" t="b">
        <f>2=SUM(OR(AI112:AL112),N112)</f>
        <v>0</v>
      </c>
      <c r="N112" s="6">
        <f>$N$2</f>
        <v>0</v>
      </c>
      <c r="O112" s="7"/>
      <c r="P112" s="7"/>
      <c r="Q112" s="7"/>
      <c r="R112" s="7"/>
      <c r="S112" s="7"/>
      <c r="T112" s="7"/>
      <c r="U112" s="7"/>
      <c r="V112" s="7"/>
      <c r="W112" s="7"/>
      <c r="X112" s="7"/>
      <c r="Y112" s="7"/>
      <c r="Z112" s="7"/>
      <c r="AA112" s="7"/>
      <c r="AB112" s="7"/>
      <c r="AC112" s="7"/>
      <c r="AD112" s="7"/>
      <c r="AE112" s="7"/>
      <c r="AF112" s="7"/>
      <c r="AG112" s="7"/>
      <c r="AH112" s="7"/>
      <c r="AI112" s="7">
        <f>$AI$2</f>
        <v>1</v>
      </c>
      <c r="AJ112" s="7">
        <f>$AJ$2</f>
        <v>1</v>
      </c>
      <c r="AK112" s="7">
        <f>$AK$2</f>
        <v>1</v>
      </c>
      <c r="AL112" s="7">
        <f>$AL$2</f>
        <v>1</v>
      </c>
      <c r="AM112" s="6"/>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16"/>
    </row>
    <row r="113" spans="1:143" ht="160.30000000000001" x14ac:dyDescent="0.4">
      <c r="A113" s="186" t="str">
        <f>IF(M113,COUNTIF($M$4:M113,TRUE),"X")</f>
        <v>X</v>
      </c>
      <c r="B113" s="7" t="s">
        <v>912</v>
      </c>
      <c r="C113" s="127" t="s">
        <v>865</v>
      </c>
      <c r="D113" s="127" t="s">
        <v>910</v>
      </c>
      <c r="E113" s="127" t="s">
        <v>1197</v>
      </c>
      <c r="F113" s="126"/>
      <c r="G113" s="126"/>
      <c r="H113" s="127"/>
      <c r="I113" s="190" t="s">
        <v>623</v>
      </c>
      <c r="J113" s="68"/>
      <c r="K113" s="79" t="s">
        <v>1108</v>
      </c>
      <c r="L113" s="6">
        <f t="shared" si="21"/>
        <v>0</v>
      </c>
      <c r="M113" s="6" t="b">
        <f>3=SUM(OR(AG113,AH113),N113,DA113)</f>
        <v>0</v>
      </c>
      <c r="N113" s="6">
        <f>$N$2</f>
        <v>0</v>
      </c>
      <c r="O113" s="7"/>
      <c r="P113" s="7"/>
      <c r="Q113" s="7"/>
      <c r="R113" s="7"/>
      <c r="S113" s="7"/>
      <c r="T113" s="7"/>
      <c r="U113" s="7"/>
      <c r="V113" s="7"/>
      <c r="W113" s="7"/>
      <c r="X113" s="7"/>
      <c r="Y113" s="7"/>
      <c r="Z113" s="7"/>
      <c r="AA113" s="7"/>
      <c r="AB113" s="7"/>
      <c r="AC113" s="7"/>
      <c r="AD113" s="7"/>
      <c r="AE113" s="7"/>
      <c r="AF113" s="7"/>
      <c r="AG113" s="7">
        <f>$AG$2</f>
        <v>1</v>
      </c>
      <c r="AH113" s="7">
        <f>$AH$2</f>
        <v>1</v>
      </c>
      <c r="AI113" s="7"/>
      <c r="AJ113" s="7"/>
      <c r="AK113" s="7"/>
      <c r="AL113" s="7"/>
      <c r="AM113" s="6"/>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f>$DA$2</f>
        <v>1</v>
      </c>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16"/>
    </row>
    <row r="114" spans="1:143" ht="72.900000000000006" x14ac:dyDescent="0.4">
      <c r="A114" s="186">
        <f>IF(M114,COUNTIF($M$4:M114,TRUE),"X")</f>
        <v>88</v>
      </c>
      <c r="B114" s="7" t="s">
        <v>913</v>
      </c>
      <c r="C114" s="127" t="s">
        <v>865</v>
      </c>
      <c r="D114" s="127" t="s">
        <v>910</v>
      </c>
      <c r="E114" s="127" t="s">
        <v>1236</v>
      </c>
      <c r="F114" s="126"/>
      <c r="G114" s="126"/>
      <c r="H114" s="127"/>
      <c r="I114" s="190" t="s">
        <v>623</v>
      </c>
      <c r="J114" s="68"/>
      <c r="K114" s="79" t="s">
        <v>914</v>
      </c>
      <c r="L114" s="6">
        <f t="shared" si="21"/>
        <v>1</v>
      </c>
      <c r="M114" s="6" t="b">
        <f>3=SUM(AB114,OR(BE114,BF114),AN114)</f>
        <v>1</v>
      </c>
      <c r="N114" s="6"/>
      <c r="O114" s="7"/>
      <c r="P114" s="7"/>
      <c r="Q114" s="7"/>
      <c r="R114" s="7"/>
      <c r="S114" s="7"/>
      <c r="T114" s="7"/>
      <c r="U114" s="7"/>
      <c r="V114" s="7"/>
      <c r="W114" s="7"/>
      <c r="X114" s="7"/>
      <c r="Y114" s="7"/>
      <c r="Z114" s="7"/>
      <c r="AA114" s="7"/>
      <c r="AB114" s="7">
        <f>$AB$2</f>
        <v>1</v>
      </c>
      <c r="AC114" s="7"/>
      <c r="AD114" s="7"/>
      <c r="AE114" s="7"/>
      <c r="AF114" s="7"/>
      <c r="AG114" s="7"/>
      <c r="AH114" s="7"/>
      <c r="AI114" s="7"/>
      <c r="AJ114" s="7"/>
      <c r="AK114" s="7"/>
      <c r="AL114" s="7"/>
      <c r="AM114" s="6"/>
      <c r="AN114" s="7">
        <f>$AN$2</f>
        <v>1</v>
      </c>
      <c r="AO114" s="7"/>
      <c r="AP114" s="7"/>
      <c r="AQ114" s="7"/>
      <c r="AR114" s="7"/>
      <c r="AS114" s="7"/>
      <c r="AT114" s="7"/>
      <c r="AU114" s="7"/>
      <c r="AV114" s="7"/>
      <c r="AW114" s="7"/>
      <c r="AX114" s="7"/>
      <c r="AY114" s="7"/>
      <c r="AZ114" s="7"/>
      <c r="BA114" s="7"/>
      <c r="BB114" s="7"/>
      <c r="BC114" s="7"/>
      <c r="BD114" s="7"/>
      <c r="BE114" s="7">
        <f>$BE$2</f>
        <v>1</v>
      </c>
      <c r="BF114" s="7">
        <f>$BF$2</f>
        <v>1</v>
      </c>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16"/>
    </row>
    <row r="115" spans="1:143" ht="43.75" x14ac:dyDescent="0.4">
      <c r="A115" s="186">
        <f>IF(M115,COUNTIF($M$4:M115,TRUE),"X")</f>
        <v>89</v>
      </c>
      <c r="B115" s="7" t="s">
        <v>915</v>
      </c>
      <c r="C115" s="127" t="s">
        <v>916</v>
      </c>
      <c r="D115" s="127" t="s">
        <v>917</v>
      </c>
      <c r="E115" s="127" t="s">
        <v>918</v>
      </c>
      <c r="F115" s="126"/>
      <c r="G115" s="126"/>
      <c r="H115" s="127"/>
      <c r="I115" s="190" t="s">
        <v>623</v>
      </c>
      <c r="J115" s="68"/>
      <c r="K115" s="80" t="s">
        <v>919</v>
      </c>
      <c r="L115" s="6">
        <f t="shared" si="21"/>
        <v>1</v>
      </c>
      <c r="M115" s="70" t="b">
        <f>2=SUM(OR(AG115,AH115),BZ115)</f>
        <v>1</v>
      </c>
      <c r="N115" s="6"/>
      <c r="O115" s="7"/>
      <c r="P115" s="7"/>
      <c r="Q115" s="7"/>
      <c r="R115" s="7"/>
      <c r="S115" s="7"/>
      <c r="T115" s="7"/>
      <c r="U115" s="7"/>
      <c r="V115" s="7"/>
      <c r="W115" s="7"/>
      <c r="X115" s="7"/>
      <c r="Y115" s="7"/>
      <c r="Z115" s="7"/>
      <c r="AA115" s="7"/>
      <c r="AB115" s="7"/>
      <c r="AC115" s="7"/>
      <c r="AD115" s="7"/>
      <c r="AE115" s="7"/>
      <c r="AF115" s="7"/>
      <c r="AG115" s="7">
        <f>$AG$2</f>
        <v>1</v>
      </c>
      <c r="AH115" s="7">
        <f>$AH$2</f>
        <v>1</v>
      </c>
      <c r="AI115" s="7"/>
      <c r="AJ115" s="7"/>
      <c r="AK115" s="7"/>
      <c r="AL115" s="7"/>
      <c r="AM115" s="6"/>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6">
        <f>$BZ$2</f>
        <v>1</v>
      </c>
      <c r="CA115" s="7"/>
      <c r="CB115" s="7"/>
      <c r="CC115" s="7"/>
      <c r="CD115" s="7"/>
      <c r="CE115" s="6"/>
      <c r="CF115" s="6"/>
      <c r="CG115" s="7"/>
      <c r="CH115" s="7"/>
      <c r="CI115" s="7"/>
      <c r="CJ115" s="7"/>
      <c r="CK115" s="7"/>
      <c r="CL115" s="7"/>
      <c r="CM115" s="7"/>
      <c r="CN115" s="7"/>
      <c r="CO115" s="7"/>
      <c r="CP115" s="6"/>
      <c r="CQ115" s="6"/>
      <c r="CR115" s="6"/>
      <c r="CS115" s="6"/>
      <c r="CT115" s="6"/>
      <c r="CU115" s="6"/>
      <c r="CV115" s="6"/>
      <c r="CW115" s="6"/>
      <c r="CX115" s="6"/>
      <c r="CY115" s="7"/>
      <c r="CZ115" s="7"/>
      <c r="DA115" s="7"/>
      <c r="DB115" s="7"/>
      <c r="DC115" s="7"/>
      <c r="DD115" s="7"/>
      <c r="DE115" s="6"/>
      <c r="DF115" s="6"/>
      <c r="DG115" s="7"/>
      <c r="DH115" s="6"/>
      <c r="DI115" s="7"/>
      <c r="DJ115" s="6"/>
      <c r="DK115" s="6"/>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16"/>
    </row>
    <row r="116" spans="1:143" ht="204" x14ac:dyDescent="0.4">
      <c r="A116" s="186">
        <f>IF(M116,COUNTIF($M$4:M116,TRUE),"X")</f>
        <v>90</v>
      </c>
      <c r="B116" s="7" t="s">
        <v>920</v>
      </c>
      <c r="C116" s="127" t="s">
        <v>916</v>
      </c>
      <c r="D116" s="127" t="s">
        <v>917</v>
      </c>
      <c r="E116" s="127" t="s">
        <v>1198</v>
      </c>
      <c r="F116" s="126"/>
      <c r="G116" s="126"/>
      <c r="H116" s="127"/>
      <c r="I116" s="190" t="s">
        <v>623</v>
      </c>
      <c r="J116" s="68"/>
      <c r="K116" s="80" t="s">
        <v>921</v>
      </c>
      <c r="L116" s="6">
        <f t="shared" si="21"/>
        <v>1</v>
      </c>
      <c r="M116" s="70" t="b">
        <f>3=SUM(OR(AG116:AL116),BZ116,OR(BW116:BX116))</f>
        <v>1</v>
      </c>
      <c r="N116" s="6"/>
      <c r="O116" s="7"/>
      <c r="P116" s="7"/>
      <c r="Q116" s="7"/>
      <c r="R116" s="7"/>
      <c r="S116" s="7"/>
      <c r="T116" s="7"/>
      <c r="U116" s="7"/>
      <c r="V116" s="7"/>
      <c r="W116" s="7"/>
      <c r="X116" s="7"/>
      <c r="Y116" s="7"/>
      <c r="Z116" s="7"/>
      <c r="AA116" s="7"/>
      <c r="AB116" s="7"/>
      <c r="AC116" s="7"/>
      <c r="AD116" s="7"/>
      <c r="AE116" s="7"/>
      <c r="AF116" s="7"/>
      <c r="AG116" s="7">
        <f>$AG$2</f>
        <v>1</v>
      </c>
      <c r="AH116" s="7">
        <f>$AH$2</f>
        <v>1</v>
      </c>
      <c r="AI116" s="7">
        <f>$AI$2</f>
        <v>1</v>
      </c>
      <c r="AJ116" s="7">
        <f>$AJ$2</f>
        <v>1</v>
      </c>
      <c r="AK116" s="7">
        <f>$AK$2</f>
        <v>1</v>
      </c>
      <c r="AL116" s="7">
        <f>$AL$2</f>
        <v>1</v>
      </c>
      <c r="AM116" s="6"/>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f>$BW$2</f>
        <v>1</v>
      </c>
      <c r="BX116" s="7">
        <f>$BX$2</f>
        <v>1</v>
      </c>
      <c r="BY116" s="7"/>
      <c r="BZ116" s="6">
        <f>$BZ$2</f>
        <v>1</v>
      </c>
      <c r="CA116" s="7"/>
      <c r="CB116" s="7"/>
      <c r="CC116" s="7"/>
      <c r="CD116" s="7"/>
      <c r="CE116" s="6"/>
      <c r="CF116" s="6"/>
      <c r="CG116" s="7"/>
      <c r="CH116" s="7"/>
      <c r="CI116" s="7"/>
      <c r="CJ116" s="7"/>
      <c r="CK116" s="7"/>
      <c r="CL116" s="7"/>
      <c r="CM116" s="7"/>
      <c r="CN116" s="7"/>
      <c r="CO116" s="7"/>
      <c r="CP116" s="6"/>
      <c r="CQ116" s="6"/>
      <c r="CR116" s="6"/>
      <c r="CS116" s="6"/>
      <c r="CT116" s="6"/>
      <c r="CU116" s="6"/>
      <c r="CV116" s="6"/>
      <c r="CW116" s="6"/>
      <c r="CX116" s="6"/>
      <c r="CY116" s="7"/>
      <c r="CZ116" s="7"/>
      <c r="DA116" s="7"/>
      <c r="DB116" s="7"/>
      <c r="DC116" s="7"/>
      <c r="DD116" s="7"/>
      <c r="DE116" s="6"/>
      <c r="DF116" s="6"/>
      <c r="DG116" s="7"/>
      <c r="DH116" s="6"/>
      <c r="DI116" s="7"/>
      <c r="DJ116" s="6"/>
      <c r="DK116" s="6"/>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16"/>
    </row>
    <row r="117" spans="1:143" ht="72.900000000000006" x14ac:dyDescent="0.4">
      <c r="A117" s="186">
        <f>IF(M117,COUNTIF($M$4:M117,TRUE),"X")</f>
        <v>91</v>
      </c>
      <c r="B117" s="7" t="s">
        <v>1199</v>
      </c>
      <c r="C117" s="127" t="s">
        <v>916</v>
      </c>
      <c r="D117" s="127" t="s">
        <v>917</v>
      </c>
      <c r="E117" s="127" t="s">
        <v>1237</v>
      </c>
      <c r="F117" s="126"/>
      <c r="G117" s="126"/>
      <c r="H117" s="127"/>
      <c r="I117" s="190" t="s">
        <v>623</v>
      </c>
      <c r="J117" s="68"/>
      <c r="K117" s="80" t="s">
        <v>1200</v>
      </c>
      <c r="L117" s="6">
        <f t="shared" si="21"/>
        <v>1</v>
      </c>
      <c r="M117" s="70" t="b">
        <f>3=SUM(AN117,BY117,BZ117)</f>
        <v>1</v>
      </c>
      <c r="N117" s="6"/>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6"/>
      <c r="AN117" s="7">
        <f>$AN$2</f>
        <v>1</v>
      </c>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6">
        <f>$BY$2</f>
        <v>1</v>
      </c>
      <c r="BZ117" s="6">
        <f>$BZ$2</f>
        <v>1</v>
      </c>
      <c r="CA117" s="7"/>
      <c r="CB117" s="7"/>
      <c r="CC117" s="7"/>
      <c r="CD117" s="7"/>
      <c r="CE117" s="6"/>
      <c r="CF117" s="6"/>
      <c r="CG117" s="7"/>
      <c r="CH117" s="7"/>
      <c r="CI117" s="7"/>
      <c r="CJ117" s="7"/>
      <c r="CK117" s="7"/>
      <c r="CL117" s="7"/>
      <c r="CM117" s="7"/>
      <c r="CN117" s="7"/>
      <c r="CO117" s="7"/>
      <c r="CP117" s="6"/>
      <c r="CQ117" s="6"/>
      <c r="CR117" s="6"/>
      <c r="CS117" s="6"/>
      <c r="CT117" s="6"/>
      <c r="CU117" s="6"/>
      <c r="CV117" s="6"/>
      <c r="CW117" s="6"/>
      <c r="CX117" s="6"/>
      <c r="CY117" s="7"/>
      <c r="CZ117" s="7"/>
      <c r="DA117" s="7"/>
      <c r="DB117" s="7"/>
      <c r="DC117" s="7"/>
      <c r="DD117" s="7"/>
      <c r="DE117" s="6"/>
      <c r="DF117" s="6"/>
      <c r="DG117" s="7"/>
      <c r="DH117" s="6"/>
      <c r="DI117" s="7"/>
      <c r="DJ117" s="6"/>
      <c r="DK117" s="6"/>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16"/>
    </row>
    <row r="118" spans="1:143" ht="29.15" x14ac:dyDescent="0.4">
      <c r="A118" s="186">
        <f>IF(M118,COUNTIF($M$4:M118,TRUE),"X")</f>
        <v>92</v>
      </c>
      <c r="B118" s="7" t="s">
        <v>922</v>
      </c>
      <c r="C118" s="127" t="s">
        <v>916</v>
      </c>
      <c r="D118" s="127" t="s">
        <v>923</v>
      </c>
      <c r="E118" s="127" t="s">
        <v>924</v>
      </c>
      <c r="F118" s="126"/>
      <c r="G118" s="126"/>
      <c r="H118" s="127"/>
      <c r="I118" s="190" t="s">
        <v>623</v>
      </c>
      <c r="J118" s="68"/>
      <c r="K118" s="79" t="s">
        <v>925</v>
      </c>
      <c r="L118" s="6">
        <f t="shared" si="21"/>
        <v>1</v>
      </c>
      <c r="M118" s="6" t="b">
        <f>2=SUM(OR(AO118:AP118),OR(AG118:AL118))</f>
        <v>1</v>
      </c>
      <c r="N118" s="6"/>
      <c r="O118" s="7"/>
      <c r="P118" s="7"/>
      <c r="Q118" s="7"/>
      <c r="R118" s="7"/>
      <c r="S118" s="7"/>
      <c r="T118" s="7"/>
      <c r="U118" s="7"/>
      <c r="V118" s="7"/>
      <c r="W118" s="7"/>
      <c r="X118" s="7"/>
      <c r="Y118" s="7"/>
      <c r="Z118" s="7"/>
      <c r="AA118" s="7"/>
      <c r="AB118" s="7"/>
      <c r="AC118" s="7"/>
      <c r="AD118" s="7"/>
      <c r="AE118" s="7"/>
      <c r="AF118" s="7"/>
      <c r="AG118" s="7">
        <f>$AG$2</f>
        <v>1</v>
      </c>
      <c r="AH118" s="7">
        <f>$AH$2</f>
        <v>1</v>
      </c>
      <c r="AI118" s="7">
        <f>$AI$2</f>
        <v>1</v>
      </c>
      <c r="AJ118" s="7">
        <f>$AJ$2</f>
        <v>1</v>
      </c>
      <c r="AK118" s="7">
        <f>$AK$2</f>
        <v>1</v>
      </c>
      <c r="AL118" s="7">
        <f>$AL$2</f>
        <v>1</v>
      </c>
      <c r="AM118" s="6"/>
      <c r="AN118" s="7"/>
      <c r="AO118" s="7">
        <f>$AO$2</f>
        <v>1</v>
      </c>
      <c r="AP118" s="7">
        <f>$AP$2</f>
        <v>1</v>
      </c>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6"/>
      <c r="BY118" s="6"/>
      <c r="BZ118" s="7"/>
      <c r="CA118" s="7"/>
      <c r="CB118" s="7"/>
      <c r="CC118" s="7"/>
      <c r="CD118" s="7"/>
      <c r="CE118" s="7"/>
      <c r="CF118" s="7"/>
      <c r="CG118" s="7"/>
      <c r="CH118" s="7"/>
      <c r="CI118" s="7"/>
      <c r="CJ118" s="7"/>
      <c r="CK118" s="7"/>
      <c r="CL118" s="7"/>
      <c r="CM118" s="7"/>
      <c r="CN118" s="7"/>
      <c r="CO118" s="7"/>
      <c r="CP118" s="6"/>
      <c r="CQ118" s="6"/>
      <c r="CR118" s="6"/>
      <c r="CS118" s="6"/>
      <c r="CT118" s="6"/>
      <c r="CU118" s="6"/>
      <c r="CV118" s="6"/>
      <c r="CW118" s="6"/>
      <c r="CX118" s="6"/>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16"/>
    </row>
    <row r="119" spans="1:143" ht="58.3" x14ac:dyDescent="0.4">
      <c r="A119" s="245">
        <f>IF(M119,COUNTIF($M$4:M119,TRUE),"X")</f>
        <v>93</v>
      </c>
      <c r="B119" s="246" t="s">
        <v>926</v>
      </c>
      <c r="C119" s="244" t="s">
        <v>916</v>
      </c>
      <c r="D119" s="244" t="s">
        <v>927</v>
      </c>
      <c r="E119" s="244" t="s">
        <v>1201</v>
      </c>
      <c r="F119" s="126"/>
      <c r="G119" s="126"/>
      <c r="H119" s="127"/>
      <c r="I119" s="190" t="s">
        <v>623</v>
      </c>
      <c r="J119" s="68"/>
      <c r="K119" s="79" t="s">
        <v>928</v>
      </c>
      <c r="L119" s="6">
        <f t="shared" si="21"/>
        <v>1</v>
      </c>
      <c r="M119" s="6" t="b">
        <f>2=SUM(CA119,OR(AT119:AV119,AZ119,BB119,BC119))</f>
        <v>1</v>
      </c>
      <c r="N119" s="6"/>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6"/>
      <c r="AN119" s="7"/>
      <c r="AO119" s="7"/>
      <c r="AP119" s="7"/>
      <c r="AQ119" s="7"/>
      <c r="AR119" s="7"/>
      <c r="AS119" s="7"/>
      <c r="AT119" s="7">
        <f>$AT$2</f>
        <v>1</v>
      </c>
      <c r="AU119" s="7">
        <f>$AU$2</f>
        <v>1</v>
      </c>
      <c r="AV119" s="7">
        <f>$AV$2</f>
        <v>1</v>
      </c>
      <c r="AW119" s="7"/>
      <c r="AX119" s="7"/>
      <c r="AY119" s="7"/>
      <c r="AZ119" s="7">
        <f>$AZ$2</f>
        <v>1</v>
      </c>
      <c r="BA119" s="7"/>
      <c r="BB119" s="7">
        <f>$BB$2</f>
        <v>1</v>
      </c>
      <c r="BC119" s="7">
        <f>$BC$2</f>
        <v>1</v>
      </c>
      <c r="BD119" s="7"/>
      <c r="BE119" s="7"/>
      <c r="BF119" s="7"/>
      <c r="BG119" s="7"/>
      <c r="BH119" s="7"/>
      <c r="BI119" s="7"/>
      <c r="BJ119" s="7"/>
      <c r="BK119" s="7"/>
      <c r="BL119" s="7"/>
      <c r="BM119" s="7"/>
      <c r="BN119" s="7"/>
      <c r="BO119" s="7"/>
      <c r="BP119" s="7"/>
      <c r="BQ119" s="7"/>
      <c r="BR119" s="7"/>
      <c r="BS119" s="7"/>
      <c r="BT119" s="7"/>
      <c r="BU119" s="7"/>
      <c r="BV119" s="7"/>
      <c r="BW119" s="7"/>
      <c r="BX119" s="6"/>
      <c r="BY119" s="6"/>
      <c r="BZ119" s="7"/>
      <c r="CA119" s="7">
        <f>$CA$2</f>
        <v>1</v>
      </c>
      <c r="CB119" s="7"/>
      <c r="CC119" s="7"/>
      <c r="CD119" s="7"/>
      <c r="CE119" s="7"/>
      <c r="CF119" s="7"/>
      <c r="CG119" s="7"/>
      <c r="CH119" s="7"/>
      <c r="CI119" s="7"/>
      <c r="CJ119" s="7"/>
      <c r="CK119" s="7"/>
      <c r="CL119" s="7"/>
      <c r="CM119" s="7"/>
      <c r="CN119" s="7"/>
      <c r="CO119" s="7"/>
      <c r="CP119" s="6"/>
      <c r="CQ119" s="6"/>
      <c r="CR119" s="6"/>
      <c r="CS119" s="6"/>
      <c r="CT119" s="6"/>
      <c r="CU119" s="6"/>
      <c r="CV119" s="6"/>
      <c r="CW119" s="6"/>
      <c r="CX119" s="6"/>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16"/>
    </row>
    <row r="120" spans="1:143" ht="102" x14ac:dyDescent="0.4">
      <c r="A120" s="186">
        <f>IF(M120,COUNTIF($M$4:M120,TRUE),"X")</f>
        <v>94</v>
      </c>
      <c r="B120" s="7" t="s">
        <v>929</v>
      </c>
      <c r="C120" s="127" t="s">
        <v>916</v>
      </c>
      <c r="D120" s="127" t="s">
        <v>927</v>
      </c>
      <c r="E120" s="127" t="s">
        <v>1202</v>
      </c>
      <c r="F120" s="126"/>
      <c r="G120" s="126"/>
      <c r="H120" s="127"/>
      <c r="I120" s="190" t="s">
        <v>623</v>
      </c>
      <c r="J120" s="68"/>
      <c r="K120" s="79" t="s">
        <v>1230</v>
      </c>
      <c r="L120" s="6">
        <f t="shared" si="21"/>
        <v>1</v>
      </c>
      <c r="M120" s="6" t="b">
        <f>3=SUM(OR(CB120,CI120),OR(AG120:AL120),OR(AN120:AP120))</f>
        <v>1</v>
      </c>
      <c r="N120" s="6"/>
      <c r="O120" s="7"/>
      <c r="P120" s="7"/>
      <c r="Q120" s="7"/>
      <c r="R120" s="7"/>
      <c r="S120" s="7"/>
      <c r="T120" s="7"/>
      <c r="U120" s="7"/>
      <c r="V120" s="7"/>
      <c r="W120" s="7"/>
      <c r="X120" s="7"/>
      <c r="Y120" s="7"/>
      <c r="Z120" s="7"/>
      <c r="AA120" s="7"/>
      <c r="AB120" s="7"/>
      <c r="AC120" s="7"/>
      <c r="AD120" s="7"/>
      <c r="AE120" s="7"/>
      <c r="AF120" s="7"/>
      <c r="AG120" s="7">
        <f>$AG$2</f>
        <v>1</v>
      </c>
      <c r="AH120" s="7">
        <f>$AH$2</f>
        <v>1</v>
      </c>
      <c r="AI120" s="7">
        <f>$AI$2</f>
        <v>1</v>
      </c>
      <c r="AJ120" s="7">
        <f>$AJ$2</f>
        <v>1</v>
      </c>
      <c r="AK120" s="7">
        <f>$AK$2</f>
        <v>1</v>
      </c>
      <c r="AL120" s="7">
        <f>$AL$2</f>
        <v>1</v>
      </c>
      <c r="AM120" s="6"/>
      <c r="AN120" s="7">
        <f>$AN$2</f>
        <v>1</v>
      </c>
      <c r="AO120" s="7">
        <f>$AO$2</f>
        <v>1</v>
      </c>
      <c r="AP120" s="7">
        <f>$AP$2</f>
        <v>1</v>
      </c>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6"/>
      <c r="BY120" s="6"/>
      <c r="BZ120" s="7"/>
      <c r="CB120" s="7">
        <f>$CB$2</f>
        <v>1</v>
      </c>
      <c r="CC120" s="7"/>
      <c r="CD120" s="7"/>
      <c r="CE120" s="7"/>
      <c r="CF120" s="7"/>
      <c r="CG120" s="7"/>
      <c r="CI120" s="7">
        <f>$CI$2</f>
        <v>1</v>
      </c>
      <c r="CJ120" s="7"/>
      <c r="CK120" s="7"/>
      <c r="CL120" s="7"/>
      <c r="CM120" s="7"/>
      <c r="CN120" s="7"/>
      <c r="CO120" s="7"/>
      <c r="CP120" s="6"/>
      <c r="CQ120" s="6"/>
      <c r="CR120" s="6"/>
      <c r="CS120" s="6"/>
      <c r="CT120" s="6"/>
      <c r="CU120" s="6"/>
      <c r="CV120" s="6"/>
      <c r="CW120" s="6"/>
      <c r="CX120" s="6"/>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16"/>
    </row>
    <row r="121" spans="1:143" ht="58.3" x14ac:dyDescent="0.4">
      <c r="A121" s="186">
        <f>IF(M121,COUNTIF($M$4:M121,TRUE),"X")</f>
        <v>95</v>
      </c>
      <c r="B121" s="7" t="s">
        <v>930</v>
      </c>
      <c r="C121" s="127" t="s">
        <v>931</v>
      </c>
      <c r="D121" s="127" t="s">
        <v>932</v>
      </c>
      <c r="E121" s="127" t="s">
        <v>933</v>
      </c>
      <c r="F121" s="126"/>
      <c r="G121" s="126"/>
      <c r="H121" s="127"/>
      <c r="I121" s="190" t="s">
        <v>623</v>
      </c>
      <c r="J121" s="68"/>
      <c r="K121" s="79" t="s">
        <v>934</v>
      </c>
      <c r="L121" s="6">
        <f t="shared" si="21"/>
        <v>1</v>
      </c>
      <c r="M121" s="6" t="b">
        <f>2=SUM(OR(AO121,AP121),OR(AG121,AH121))</f>
        <v>1</v>
      </c>
      <c r="N121" s="6"/>
      <c r="O121" s="7"/>
      <c r="P121" s="7"/>
      <c r="Q121" s="7"/>
      <c r="R121" s="7"/>
      <c r="S121" s="7"/>
      <c r="T121" s="7"/>
      <c r="U121" s="7"/>
      <c r="V121" s="7"/>
      <c r="W121" s="7"/>
      <c r="X121" s="7"/>
      <c r="Y121" s="7"/>
      <c r="Z121" s="7"/>
      <c r="AA121" s="7"/>
      <c r="AB121" s="7"/>
      <c r="AC121" s="7"/>
      <c r="AD121" s="7"/>
      <c r="AE121" s="7"/>
      <c r="AF121" s="7"/>
      <c r="AG121" s="7">
        <f>$AG$2</f>
        <v>1</v>
      </c>
      <c r="AH121" s="7">
        <f>$AH$2</f>
        <v>1</v>
      </c>
      <c r="AI121" s="7"/>
      <c r="AJ121" s="7"/>
      <c r="AK121" s="7"/>
      <c r="AL121" s="7"/>
      <c r="AM121" s="6"/>
      <c r="AN121" s="7"/>
      <c r="AO121" s="7">
        <f>$AO$2</f>
        <v>1</v>
      </c>
      <c r="AP121" s="7">
        <f>$AP$2</f>
        <v>1</v>
      </c>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6"/>
      <c r="CQ121" s="6"/>
      <c r="CR121" s="6"/>
      <c r="CS121" s="6"/>
      <c r="CT121" s="6"/>
      <c r="CU121" s="6"/>
      <c r="CV121" s="6"/>
      <c r="CW121" s="6"/>
      <c r="CX121" s="6"/>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16"/>
    </row>
    <row r="122" spans="1:143" ht="58.3" x14ac:dyDescent="0.4">
      <c r="A122" s="186">
        <f>IF(M122,COUNTIF($M$4:M122,TRUE),"X")</f>
        <v>96</v>
      </c>
      <c r="B122" s="7" t="s">
        <v>935</v>
      </c>
      <c r="C122" s="127" t="s">
        <v>931</v>
      </c>
      <c r="D122" s="127" t="s">
        <v>932</v>
      </c>
      <c r="E122" s="127" t="s">
        <v>936</v>
      </c>
      <c r="F122" s="126"/>
      <c r="G122" s="126"/>
      <c r="H122" s="127"/>
      <c r="I122" s="190" t="s">
        <v>623</v>
      </c>
      <c r="J122" s="68"/>
      <c r="K122" s="79" t="s">
        <v>937</v>
      </c>
      <c r="L122" s="6">
        <f t="shared" si="21"/>
        <v>1</v>
      </c>
      <c r="M122" s="6" t="b">
        <f>2=SUM(OR(AO122,AP122),AB122)</f>
        <v>1</v>
      </c>
      <c r="N122" s="6"/>
      <c r="O122" s="7"/>
      <c r="P122" s="7"/>
      <c r="Q122" s="7"/>
      <c r="R122" s="7"/>
      <c r="S122" s="7"/>
      <c r="T122" s="7"/>
      <c r="U122" s="7"/>
      <c r="V122" s="7"/>
      <c r="W122" s="7"/>
      <c r="X122" s="7"/>
      <c r="Y122" s="7"/>
      <c r="Z122" s="7"/>
      <c r="AA122" s="7"/>
      <c r="AB122" s="7">
        <f>$AB$2</f>
        <v>1</v>
      </c>
      <c r="AC122" s="7"/>
      <c r="AD122" s="7"/>
      <c r="AE122" s="7"/>
      <c r="AF122" s="7"/>
      <c r="AG122" s="7"/>
      <c r="AH122" s="7"/>
      <c r="AI122" s="7"/>
      <c r="AJ122" s="7"/>
      <c r="AK122" s="7"/>
      <c r="AL122" s="7"/>
      <c r="AM122" s="6"/>
      <c r="AN122" s="7"/>
      <c r="AO122" s="7">
        <f>$AO$2</f>
        <v>1</v>
      </c>
      <c r="AP122" s="7">
        <f>$AP$2</f>
        <v>1</v>
      </c>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6"/>
      <c r="CQ122" s="6"/>
      <c r="CR122" s="6"/>
      <c r="CS122" s="6"/>
      <c r="CT122" s="6"/>
      <c r="CU122" s="6"/>
      <c r="CV122" s="6"/>
      <c r="CW122" s="6"/>
      <c r="CX122" s="6"/>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16"/>
    </row>
    <row r="123" spans="1:143" ht="131.15" x14ac:dyDescent="0.4">
      <c r="A123" s="186">
        <f>IF(M123,COUNTIF($M$4:M123,TRUE),"X")</f>
        <v>97</v>
      </c>
      <c r="B123" s="7" t="s">
        <v>938</v>
      </c>
      <c r="C123" s="127" t="s">
        <v>931</v>
      </c>
      <c r="D123" s="127" t="s">
        <v>939</v>
      </c>
      <c r="E123" s="127" t="s">
        <v>1238</v>
      </c>
      <c r="F123" s="126"/>
      <c r="G123" s="126"/>
      <c r="H123" s="127"/>
      <c r="I123" s="190" t="s">
        <v>623</v>
      </c>
      <c r="J123" s="68"/>
      <c r="K123" s="79" t="s">
        <v>940</v>
      </c>
      <c r="L123" s="6">
        <f t="shared" si="21"/>
        <v>1</v>
      </c>
      <c r="M123" s="6" t="b">
        <f>2=SUM(OR(AO123,AP123),AF123)</f>
        <v>1</v>
      </c>
      <c r="N123" s="6"/>
      <c r="O123" s="7"/>
      <c r="P123" s="7"/>
      <c r="Q123" s="7"/>
      <c r="R123" s="7"/>
      <c r="S123" s="7"/>
      <c r="T123" s="7"/>
      <c r="U123" s="7"/>
      <c r="V123" s="7"/>
      <c r="W123" s="7"/>
      <c r="X123" s="7"/>
      <c r="Y123" s="7"/>
      <c r="Z123" s="7"/>
      <c r="AA123" s="7"/>
      <c r="AB123" s="7"/>
      <c r="AC123" s="7"/>
      <c r="AD123" s="7"/>
      <c r="AE123" s="7"/>
      <c r="AF123" s="7">
        <f>$AF$2</f>
        <v>1</v>
      </c>
      <c r="AG123" s="7"/>
      <c r="AH123" s="7"/>
      <c r="AI123" s="7"/>
      <c r="AJ123" s="7"/>
      <c r="AK123" s="7"/>
      <c r="AL123" s="7"/>
      <c r="AM123" s="6"/>
      <c r="AN123" s="7"/>
      <c r="AO123" s="7">
        <f>$AO$2</f>
        <v>1</v>
      </c>
      <c r="AP123" s="7">
        <f>$AP$2</f>
        <v>1</v>
      </c>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6"/>
      <c r="CQ123" s="6"/>
      <c r="CR123" s="6"/>
      <c r="CS123" s="6"/>
      <c r="CT123" s="6"/>
      <c r="CU123" s="6"/>
      <c r="CV123" s="6"/>
      <c r="CW123" s="6"/>
      <c r="CX123" s="6"/>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16"/>
    </row>
    <row r="124" spans="1:143" ht="58.3" x14ac:dyDescent="0.4">
      <c r="A124" s="186">
        <f>IF(M124,COUNTIF($M$4:M124,TRUE),"X")</f>
        <v>98</v>
      </c>
      <c r="B124" s="7" t="s">
        <v>941</v>
      </c>
      <c r="C124" s="127" t="s">
        <v>942</v>
      </c>
      <c r="D124" s="127" t="s">
        <v>943</v>
      </c>
      <c r="E124" s="127" t="s">
        <v>944</v>
      </c>
      <c r="F124" s="126"/>
      <c r="G124" s="126"/>
      <c r="H124" s="127"/>
      <c r="I124" s="190" t="s">
        <v>623</v>
      </c>
      <c r="J124" s="68"/>
      <c r="K124" s="79" t="s">
        <v>681</v>
      </c>
      <c r="L124" s="6">
        <f t="shared" si="21"/>
        <v>1</v>
      </c>
      <c r="M124" s="6" t="b">
        <f>OR(AO124,AP124)</f>
        <v>1</v>
      </c>
      <c r="N124" s="6"/>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6"/>
      <c r="AN124" s="7"/>
      <c r="AO124" s="7">
        <f>$AO$2</f>
        <v>1</v>
      </c>
      <c r="AP124" s="7">
        <f>$AP$2</f>
        <v>1</v>
      </c>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6"/>
      <c r="CQ124" s="6"/>
      <c r="CR124" s="6"/>
      <c r="CS124" s="6"/>
      <c r="CT124" s="6"/>
      <c r="CU124" s="6"/>
      <c r="CV124" s="6"/>
      <c r="CW124" s="6"/>
      <c r="CX124" s="6"/>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16"/>
    </row>
    <row r="125" spans="1:143" ht="43.75" x14ac:dyDescent="0.4">
      <c r="A125" s="186">
        <f>IF(M125,COUNTIF($M$4:M125,TRUE),"X")</f>
        <v>99</v>
      </c>
      <c r="B125" s="71" t="s">
        <v>945</v>
      </c>
      <c r="C125" s="51" t="s">
        <v>942</v>
      </c>
      <c r="D125" s="51" t="s">
        <v>946</v>
      </c>
      <c r="E125" s="51" t="s">
        <v>947</v>
      </c>
      <c r="F125" s="126"/>
      <c r="G125" s="126"/>
      <c r="H125" s="51"/>
      <c r="I125" s="190" t="s">
        <v>623</v>
      </c>
      <c r="J125" s="182"/>
      <c r="K125" s="80" t="s">
        <v>948</v>
      </c>
      <c r="L125" s="6">
        <f t="shared" si="21"/>
        <v>1</v>
      </c>
      <c r="M125" s="6" t="b">
        <f>1=SUM(DH125)</f>
        <v>1</v>
      </c>
      <c r="N125" s="6"/>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6"/>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6">
        <f>$DH$2</f>
        <v>1</v>
      </c>
      <c r="DI125" s="7"/>
      <c r="DJ125" s="6"/>
      <c r="DK125" s="6"/>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16"/>
    </row>
    <row r="126" spans="1:143" ht="66" customHeight="1" x14ac:dyDescent="0.4">
      <c r="A126" s="186">
        <f>IF(M126,COUNTIF($M$4:M126,TRUE),"X")</f>
        <v>100</v>
      </c>
      <c r="B126" s="71" t="s">
        <v>1251</v>
      </c>
      <c r="C126" s="51" t="s">
        <v>942</v>
      </c>
      <c r="D126" s="51" t="s">
        <v>949</v>
      </c>
      <c r="E126" s="51" t="s">
        <v>1203</v>
      </c>
      <c r="F126" s="126"/>
      <c r="G126" s="126"/>
      <c r="H126" s="51"/>
      <c r="I126" s="190" t="s">
        <v>623</v>
      </c>
      <c r="J126" s="182"/>
      <c r="K126" s="80" t="s">
        <v>1088</v>
      </c>
      <c r="L126" s="6">
        <f t="shared" si="21"/>
        <v>1</v>
      </c>
      <c r="M126" s="6" t="b">
        <f>2=SUM(AF126,OR(OR(OR(AO126:AP126),2=SUM(AN126,BF126)),2=SUM(N126,OR(R126:V126))))</f>
        <v>1</v>
      </c>
      <c r="N126" s="6">
        <f>$N$2</f>
        <v>0</v>
      </c>
      <c r="O126" s="7"/>
      <c r="P126" s="7"/>
      <c r="Q126" s="7"/>
      <c r="R126" s="7">
        <f>$R$2</f>
        <v>1</v>
      </c>
      <c r="S126" s="7">
        <f>$S$2</f>
        <v>1</v>
      </c>
      <c r="T126" s="7"/>
      <c r="U126" s="7">
        <f>$U$2</f>
        <v>1</v>
      </c>
      <c r="V126" s="7">
        <f>$V$2</f>
        <v>1</v>
      </c>
      <c r="W126" s="7"/>
      <c r="X126" s="7"/>
      <c r="Y126" s="7"/>
      <c r="Z126" s="7"/>
      <c r="AA126" s="7"/>
      <c r="AB126" s="7"/>
      <c r="AC126" s="7"/>
      <c r="AD126" s="7"/>
      <c r="AE126" s="7"/>
      <c r="AF126" s="7">
        <f>$AF$2</f>
        <v>1</v>
      </c>
      <c r="AG126" s="7"/>
      <c r="AH126" s="7"/>
      <c r="AI126" s="7"/>
      <c r="AJ126" s="7"/>
      <c r="AK126" s="7"/>
      <c r="AL126" s="7"/>
      <c r="AM126" s="6"/>
      <c r="AN126" s="7">
        <f>$AN$2</f>
        <v>1</v>
      </c>
      <c r="AO126" s="7">
        <f>$AO$2</f>
        <v>1</v>
      </c>
      <c r="AP126" s="7">
        <f>$AP$2</f>
        <v>1</v>
      </c>
      <c r="AQ126" s="7"/>
      <c r="AR126" s="7"/>
      <c r="AS126" s="7"/>
      <c r="AT126" s="7"/>
      <c r="AU126" s="7"/>
      <c r="AV126" s="7"/>
      <c r="AW126" s="7"/>
      <c r="AX126" s="7"/>
      <c r="AY126" s="7"/>
      <c r="AZ126" s="7"/>
      <c r="BA126" s="7"/>
      <c r="BB126" s="7"/>
      <c r="BC126" s="7"/>
      <c r="BD126" s="7"/>
      <c r="BE126" s="7"/>
      <c r="BF126" s="7">
        <f>$BF$2</f>
        <v>1</v>
      </c>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16"/>
    </row>
    <row r="127" spans="1:143" ht="72.900000000000006" x14ac:dyDescent="0.4">
      <c r="A127" s="186">
        <f>IF(M127,COUNTIF($M$4:M127,TRUE),"X")</f>
        <v>101</v>
      </c>
      <c r="B127" s="71" t="s">
        <v>950</v>
      </c>
      <c r="C127" s="51" t="s">
        <v>942</v>
      </c>
      <c r="D127" s="51" t="s">
        <v>951</v>
      </c>
      <c r="E127" s="51" t="s">
        <v>1204</v>
      </c>
      <c r="F127" s="126"/>
      <c r="G127" s="126"/>
      <c r="H127" s="51"/>
      <c r="I127" s="190" t="s">
        <v>623</v>
      </c>
      <c r="J127" s="182"/>
      <c r="K127" s="80" t="s">
        <v>952</v>
      </c>
      <c r="L127" s="6">
        <f t="shared" si="21"/>
        <v>1</v>
      </c>
      <c r="M127" s="6" t="b">
        <f>2=SUM(OR(AO127,AP127),AF127)</f>
        <v>1</v>
      </c>
      <c r="N127" s="6"/>
      <c r="O127" s="7"/>
      <c r="P127" s="7"/>
      <c r="Q127" s="7"/>
      <c r="R127" s="7"/>
      <c r="S127" s="7"/>
      <c r="T127" s="7"/>
      <c r="U127" s="7"/>
      <c r="V127" s="7"/>
      <c r="W127" s="7"/>
      <c r="X127" s="7"/>
      <c r="Y127" s="7"/>
      <c r="Z127" s="7"/>
      <c r="AA127" s="7"/>
      <c r="AB127" s="7"/>
      <c r="AC127" s="7"/>
      <c r="AD127" s="7"/>
      <c r="AE127" s="7"/>
      <c r="AF127" s="7">
        <f>$AF$2</f>
        <v>1</v>
      </c>
      <c r="AG127" s="7"/>
      <c r="AH127" s="7"/>
      <c r="AI127" s="7"/>
      <c r="AJ127" s="7"/>
      <c r="AK127" s="7"/>
      <c r="AL127" s="7"/>
      <c r="AM127" s="6"/>
      <c r="AN127" s="7"/>
      <c r="AO127" s="7">
        <f>$AO$2</f>
        <v>1</v>
      </c>
      <c r="AP127" s="7">
        <f>$AP$2</f>
        <v>1</v>
      </c>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16"/>
    </row>
    <row r="128" spans="1:143" ht="43.75" x14ac:dyDescent="0.4">
      <c r="A128" s="186">
        <f>IF(M128,COUNTIF($M$4:M128,TRUE),"X")</f>
        <v>102</v>
      </c>
      <c r="B128" s="71" t="s">
        <v>953</v>
      </c>
      <c r="C128" s="51" t="s">
        <v>942</v>
      </c>
      <c r="D128" s="51" t="s">
        <v>951</v>
      </c>
      <c r="E128" s="51" t="s">
        <v>954</v>
      </c>
      <c r="F128" s="126"/>
      <c r="G128" s="126"/>
      <c r="H128" s="51"/>
      <c r="I128" s="190" t="s">
        <v>623</v>
      </c>
      <c r="J128" s="182"/>
      <c r="K128" s="80" t="s">
        <v>681</v>
      </c>
      <c r="L128" s="6">
        <f t="shared" si="21"/>
        <v>1</v>
      </c>
      <c r="M128" s="6" t="b">
        <f>OR(AO128,AP128)</f>
        <v>1</v>
      </c>
      <c r="N128" s="6"/>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6"/>
      <c r="AN128" s="7"/>
      <c r="AO128" s="7">
        <f>$AO$2</f>
        <v>1</v>
      </c>
      <c r="AP128" s="7">
        <f>$AP$2</f>
        <v>1</v>
      </c>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16"/>
    </row>
    <row r="129" spans="1:143" ht="43.75" x14ac:dyDescent="0.4">
      <c r="A129" s="186">
        <f>IF(M129,COUNTIF($M$4:M129,TRUE),"X")</f>
        <v>103</v>
      </c>
      <c r="B129" s="71" t="s">
        <v>955</v>
      </c>
      <c r="C129" s="51" t="s">
        <v>942</v>
      </c>
      <c r="D129" s="51" t="s">
        <v>951</v>
      </c>
      <c r="E129" s="51" t="s">
        <v>956</v>
      </c>
      <c r="F129" s="126"/>
      <c r="G129" s="126"/>
      <c r="H129" s="51"/>
      <c r="I129" s="190" t="s">
        <v>623</v>
      </c>
      <c r="J129" s="182"/>
      <c r="K129" s="80" t="s">
        <v>681</v>
      </c>
      <c r="L129" s="6">
        <f t="shared" si="21"/>
        <v>1</v>
      </c>
      <c r="M129" s="6" t="b">
        <f>OR(AO129,AP129)</f>
        <v>1</v>
      </c>
      <c r="N129" s="6"/>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6"/>
      <c r="AN129" s="7"/>
      <c r="AO129" s="7">
        <f>$AO$2</f>
        <v>1</v>
      </c>
      <c r="AP129" s="7">
        <f>$AP$2</f>
        <v>1</v>
      </c>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16"/>
    </row>
    <row r="130" spans="1:143" ht="43.75" x14ac:dyDescent="0.4">
      <c r="A130" s="186">
        <f>IF(M130,COUNTIF($M$4:M130,TRUE),"X")</f>
        <v>104</v>
      </c>
      <c r="B130" s="71" t="s">
        <v>957</v>
      </c>
      <c r="C130" s="51" t="s">
        <v>942</v>
      </c>
      <c r="D130" s="51" t="s">
        <v>951</v>
      </c>
      <c r="E130" s="51" t="s">
        <v>958</v>
      </c>
      <c r="F130" s="126"/>
      <c r="G130" s="126"/>
      <c r="H130" s="51"/>
      <c r="I130" s="190" t="s">
        <v>623</v>
      </c>
      <c r="J130" s="182"/>
      <c r="K130" s="80" t="s">
        <v>959</v>
      </c>
      <c r="L130" s="6">
        <f t="shared" si="21"/>
        <v>1</v>
      </c>
      <c r="M130" s="6" t="b">
        <f>2=SUM(OR(AG130:AH130),DN130)</f>
        <v>1</v>
      </c>
      <c r="N130" s="6"/>
      <c r="O130" s="7"/>
      <c r="P130" s="7"/>
      <c r="Q130" s="7"/>
      <c r="R130" s="7"/>
      <c r="S130" s="7"/>
      <c r="T130" s="7"/>
      <c r="U130" s="7"/>
      <c r="V130" s="7"/>
      <c r="W130" s="7"/>
      <c r="X130" s="7"/>
      <c r="Y130" s="7"/>
      <c r="Z130" s="7"/>
      <c r="AA130" s="7"/>
      <c r="AB130" s="7"/>
      <c r="AC130" s="7"/>
      <c r="AD130" s="7"/>
      <c r="AE130" s="7"/>
      <c r="AF130" s="7"/>
      <c r="AG130" s="7">
        <f>$AG$2</f>
        <v>1</v>
      </c>
      <c r="AH130" s="7">
        <f>$AH$2</f>
        <v>1</v>
      </c>
      <c r="AI130" s="7"/>
      <c r="AJ130" s="7"/>
      <c r="AK130" s="7"/>
      <c r="AL130" s="7"/>
      <c r="AM130" s="6"/>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f>$DN$2</f>
        <v>1</v>
      </c>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16"/>
    </row>
    <row r="131" spans="1:143" ht="116.6" x14ac:dyDescent="0.4">
      <c r="A131" s="186">
        <f>IF(M131,COUNTIF($M$4:M131,TRUE),"X")</f>
        <v>105</v>
      </c>
      <c r="B131" s="71" t="s">
        <v>960</v>
      </c>
      <c r="C131" s="51" t="s">
        <v>942</v>
      </c>
      <c r="D131" s="51" t="s">
        <v>951</v>
      </c>
      <c r="E131" s="51" t="s">
        <v>961</v>
      </c>
      <c r="F131" s="126"/>
      <c r="G131" s="126"/>
      <c r="H131" s="51"/>
      <c r="I131" s="190" t="s">
        <v>623</v>
      </c>
      <c r="J131" s="182"/>
      <c r="K131" s="80" t="s">
        <v>962</v>
      </c>
      <c r="L131" s="6">
        <f t="shared" si="21"/>
        <v>1</v>
      </c>
      <c r="M131" s="6" t="b">
        <f>2=SUM(OR(AG131:AL131),DN131)</f>
        <v>1</v>
      </c>
      <c r="N131" s="6"/>
      <c r="O131" s="7"/>
      <c r="P131" s="7"/>
      <c r="Q131" s="7"/>
      <c r="R131" s="7"/>
      <c r="S131" s="7"/>
      <c r="T131" s="7"/>
      <c r="U131" s="7"/>
      <c r="V131" s="7"/>
      <c r="W131" s="7"/>
      <c r="X131" s="7"/>
      <c r="Y131" s="7"/>
      <c r="Z131" s="7"/>
      <c r="AA131" s="7"/>
      <c r="AB131" s="7"/>
      <c r="AC131" s="7"/>
      <c r="AD131" s="7"/>
      <c r="AE131" s="7"/>
      <c r="AF131" s="7"/>
      <c r="AG131" s="7">
        <f>$AG$2</f>
        <v>1</v>
      </c>
      <c r="AH131" s="7">
        <f>$AH$2</f>
        <v>1</v>
      </c>
      <c r="AI131" s="7">
        <f>$AI$2</f>
        <v>1</v>
      </c>
      <c r="AJ131" s="7">
        <f>$AJ$2</f>
        <v>1</v>
      </c>
      <c r="AK131" s="7">
        <f>$AK$2</f>
        <v>1</v>
      </c>
      <c r="AL131" s="7">
        <f>$AL$2</f>
        <v>1</v>
      </c>
      <c r="AM131" s="6"/>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f>$DN$2</f>
        <v>1</v>
      </c>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16"/>
    </row>
    <row r="132" spans="1:143" ht="102" x14ac:dyDescent="0.4">
      <c r="A132" s="186">
        <f>IF(M132,COUNTIF($M$4:M132,TRUE),"X")</f>
        <v>106</v>
      </c>
      <c r="B132" s="71" t="s">
        <v>963</v>
      </c>
      <c r="C132" s="51" t="s">
        <v>942</v>
      </c>
      <c r="D132" s="51" t="s">
        <v>964</v>
      </c>
      <c r="E132" s="51" t="s">
        <v>1205</v>
      </c>
      <c r="F132" s="126"/>
      <c r="G132" s="126"/>
      <c r="H132" s="51"/>
      <c r="I132" s="190" t="s">
        <v>623</v>
      </c>
      <c r="J132" s="182"/>
      <c r="K132" s="80" t="s">
        <v>952</v>
      </c>
      <c r="L132" s="6">
        <f t="shared" ref="L132:L167" si="30">IF(M132=TRUE,1,0)</f>
        <v>1</v>
      </c>
      <c r="M132" s="6" t="b">
        <f>2=SUM(OR(AO132,AP132),AF132)</f>
        <v>1</v>
      </c>
      <c r="N132" s="6"/>
      <c r="O132" s="7"/>
      <c r="P132" s="7"/>
      <c r="Q132" s="7"/>
      <c r="R132" s="7"/>
      <c r="S132" s="7"/>
      <c r="T132" s="7"/>
      <c r="U132" s="7"/>
      <c r="V132" s="7"/>
      <c r="W132" s="7"/>
      <c r="X132" s="7"/>
      <c r="Y132" s="7"/>
      <c r="Z132" s="7"/>
      <c r="AA132" s="7"/>
      <c r="AB132" s="7"/>
      <c r="AC132" s="7"/>
      <c r="AD132" s="7"/>
      <c r="AE132" s="7"/>
      <c r="AF132" s="7">
        <f>$AF$2</f>
        <v>1</v>
      </c>
      <c r="AG132" s="7"/>
      <c r="AH132" s="7"/>
      <c r="AI132" s="7"/>
      <c r="AJ132" s="7"/>
      <c r="AK132" s="7"/>
      <c r="AL132" s="7"/>
      <c r="AM132" s="6"/>
      <c r="AN132" s="7"/>
      <c r="AO132" s="7">
        <f>$AO$2</f>
        <v>1</v>
      </c>
      <c r="AP132" s="7">
        <f>$AP$2</f>
        <v>1</v>
      </c>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16"/>
    </row>
    <row r="133" spans="1:143" ht="43.75" x14ac:dyDescent="0.4">
      <c r="A133" s="186" t="str">
        <f>IF(M133,COUNTIF($M$4:M133,TRUE),"X")</f>
        <v>X</v>
      </c>
      <c r="B133" s="71" t="s">
        <v>965</v>
      </c>
      <c r="C133" s="51" t="s">
        <v>942</v>
      </c>
      <c r="D133" s="51" t="s">
        <v>966</v>
      </c>
      <c r="E133" s="51" t="s">
        <v>967</v>
      </c>
      <c r="F133" s="126"/>
      <c r="G133" s="126"/>
      <c r="H133" s="51"/>
      <c r="I133" s="190" t="s">
        <v>623</v>
      </c>
      <c r="J133" s="182"/>
      <c r="K133" s="80" t="s">
        <v>968</v>
      </c>
      <c r="L133" s="6">
        <f t="shared" si="30"/>
        <v>0</v>
      </c>
      <c r="M133" s="70" t="b">
        <f>4=SUM(OR(AD133,AE133),OR(AO133,AP133),BH133,N133)</f>
        <v>0</v>
      </c>
      <c r="N133" s="6">
        <f t="shared" ref="N133:N140" si="31">$N$2</f>
        <v>0</v>
      </c>
      <c r="O133" s="7"/>
      <c r="P133" s="7"/>
      <c r="Q133" s="7"/>
      <c r="R133" s="7"/>
      <c r="S133" s="7"/>
      <c r="T133" s="7"/>
      <c r="U133" s="7"/>
      <c r="V133" s="7"/>
      <c r="W133" s="7"/>
      <c r="X133" s="7"/>
      <c r="Y133" s="7"/>
      <c r="Z133" s="7"/>
      <c r="AA133" s="7"/>
      <c r="AB133" s="7"/>
      <c r="AC133" s="7"/>
      <c r="AD133" s="7">
        <f>$AD$2</f>
        <v>1</v>
      </c>
      <c r="AE133" s="7">
        <f>$AE$2</f>
        <v>1</v>
      </c>
      <c r="AF133" s="7"/>
      <c r="AG133" s="7"/>
      <c r="AH133" s="7"/>
      <c r="AI133" s="7"/>
      <c r="AJ133" s="7"/>
      <c r="AK133" s="7"/>
      <c r="AL133" s="7"/>
      <c r="AM133" s="6"/>
      <c r="AN133" s="7"/>
      <c r="AO133" s="7">
        <f>$AO$2</f>
        <v>1</v>
      </c>
      <c r="AP133" s="7">
        <f>$AP$2</f>
        <v>1</v>
      </c>
      <c r="AQ133" s="7"/>
      <c r="AR133" s="7"/>
      <c r="AS133" s="7"/>
      <c r="AT133" s="7"/>
      <c r="AU133" s="7"/>
      <c r="AV133" s="7"/>
      <c r="AW133" s="7"/>
      <c r="AX133" s="7"/>
      <c r="AY133" s="7"/>
      <c r="AZ133" s="7"/>
      <c r="BA133" s="7"/>
      <c r="BB133" s="7"/>
      <c r="BC133" s="7"/>
      <c r="BD133" s="7"/>
      <c r="BE133" s="7"/>
      <c r="BF133" s="7"/>
      <c r="BG133" s="7"/>
      <c r="BH133" s="7">
        <f>$BH$2</f>
        <v>1</v>
      </c>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16"/>
    </row>
    <row r="134" spans="1:143" ht="55.3" x14ac:dyDescent="0.4">
      <c r="A134" s="186" t="str">
        <f>IF(M134,COUNTIF($M$4:M134,TRUE),"X")</f>
        <v>X</v>
      </c>
      <c r="B134" s="71" t="s">
        <v>969</v>
      </c>
      <c r="C134" s="51" t="s">
        <v>942</v>
      </c>
      <c r="D134" s="51" t="s">
        <v>966</v>
      </c>
      <c r="E134" s="51" t="s">
        <v>970</v>
      </c>
      <c r="F134" s="126"/>
      <c r="G134" s="126"/>
      <c r="H134" s="51"/>
      <c r="I134" s="190" t="s">
        <v>623</v>
      </c>
      <c r="J134" s="182"/>
      <c r="K134" s="80" t="s">
        <v>1084</v>
      </c>
      <c r="L134" s="6">
        <f t="shared" si="30"/>
        <v>0</v>
      </c>
      <c r="M134" s="70" t="b">
        <f>4=SUM(OR(EB134,EC134),BH134,N134,OR(OR(AO134,AP134),OR(R134:Z134)))</f>
        <v>0</v>
      </c>
      <c r="N134" s="6">
        <f t="shared" si="31"/>
        <v>0</v>
      </c>
      <c r="O134" s="7"/>
      <c r="P134" s="7"/>
      <c r="Q134" s="7"/>
      <c r="R134" s="7">
        <f>$R$2</f>
        <v>1</v>
      </c>
      <c r="S134" s="7">
        <f>$S$2</f>
        <v>1</v>
      </c>
      <c r="T134" s="7"/>
      <c r="U134" s="7">
        <f>$U$2</f>
        <v>1</v>
      </c>
      <c r="V134" s="7">
        <f>$V$2</f>
        <v>1</v>
      </c>
      <c r="W134" s="7">
        <f>$W$2</f>
        <v>1</v>
      </c>
      <c r="X134" s="7">
        <f>$X$2</f>
        <v>1</v>
      </c>
      <c r="Y134" s="7">
        <f>$Y$2</f>
        <v>1</v>
      </c>
      <c r="Z134" s="7">
        <f>$Z$2</f>
        <v>1</v>
      </c>
      <c r="AA134" s="7"/>
      <c r="AB134" s="7"/>
      <c r="AC134" s="7"/>
      <c r="AD134" s="7"/>
      <c r="AE134" s="7"/>
      <c r="AF134" s="7"/>
      <c r="AG134" s="7"/>
      <c r="AH134" s="7"/>
      <c r="AI134" s="7"/>
      <c r="AJ134" s="7"/>
      <c r="AK134" s="7"/>
      <c r="AL134" s="7"/>
      <c r="AM134" s="6"/>
      <c r="AN134" s="7"/>
      <c r="AO134" s="7">
        <f>$AO$2</f>
        <v>1</v>
      </c>
      <c r="AP134" s="7">
        <f>$AP$2</f>
        <v>1</v>
      </c>
      <c r="AQ134" s="7"/>
      <c r="AR134" s="7"/>
      <c r="AS134" s="7"/>
      <c r="AT134" s="7"/>
      <c r="AU134" s="7"/>
      <c r="AV134" s="7"/>
      <c r="AW134" s="7"/>
      <c r="AX134" s="7"/>
      <c r="AY134" s="7"/>
      <c r="AZ134" s="7"/>
      <c r="BA134" s="7"/>
      <c r="BB134" s="7"/>
      <c r="BC134" s="7"/>
      <c r="BD134" s="7"/>
      <c r="BE134" s="7"/>
      <c r="BF134" s="7"/>
      <c r="BG134" s="7"/>
      <c r="BH134" s="7">
        <f>$BH$2</f>
        <v>1</v>
      </c>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f>$EB$2</f>
        <v>0</v>
      </c>
      <c r="EC134" s="7">
        <f>$EC$2</f>
        <v>0</v>
      </c>
      <c r="ED134" s="7"/>
      <c r="EE134" s="7"/>
      <c r="EF134" s="7"/>
      <c r="EG134" s="7"/>
      <c r="EH134" s="7"/>
      <c r="EI134" s="7"/>
      <c r="EJ134" s="7"/>
      <c r="EK134" s="7"/>
      <c r="EL134" s="7"/>
      <c r="EM134" s="16"/>
    </row>
    <row r="135" spans="1:143" ht="72.900000000000006" x14ac:dyDescent="0.4">
      <c r="A135" s="186" t="str">
        <f>IF(M135,COUNTIF($M$4:M135,TRUE),"X")</f>
        <v>X</v>
      </c>
      <c r="B135" s="71" t="s">
        <v>971</v>
      </c>
      <c r="C135" s="51" t="s">
        <v>942</v>
      </c>
      <c r="D135" s="51" t="s">
        <v>966</v>
      </c>
      <c r="E135" s="51" t="s">
        <v>1206</v>
      </c>
      <c r="F135" s="126"/>
      <c r="G135" s="126"/>
      <c r="H135" s="51"/>
      <c r="I135" s="190" t="s">
        <v>623</v>
      </c>
      <c r="J135" s="182"/>
      <c r="K135" s="80" t="s">
        <v>972</v>
      </c>
      <c r="L135" s="6">
        <f t="shared" si="30"/>
        <v>0</v>
      </c>
      <c r="M135" s="6" t="b">
        <f>3=SUM(OR(AG135,AH135),OR(AO135,AP135),N135)</f>
        <v>0</v>
      </c>
      <c r="N135" s="6">
        <f t="shared" si="31"/>
        <v>0</v>
      </c>
      <c r="O135" s="7"/>
      <c r="P135" s="7"/>
      <c r="Q135" s="7"/>
      <c r="R135" s="7"/>
      <c r="S135" s="7"/>
      <c r="T135" s="7"/>
      <c r="U135" s="7"/>
      <c r="V135" s="7"/>
      <c r="W135" s="7"/>
      <c r="X135" s="7"/>
      <c r="Y135" s="7"/>
      <c r="Z135" s="7"/>
      <c r="AA135" s="7"/>
      <c r="AB135" s="7"/>
      <c r="AC135" s="7"/>
      <c r="AD135" s="7"/>
      <c r="AE135" s="7"/>
      <c r="AF135" s="7"/>
      <c r="AG135" s="7">
        <f>$AG$2</f>
        <v>1</v>
      </c>
      <c r="AH135" s="7">
        <f>$AH$2</f>
        <v>1</v>
      </c>
      <c r="AI135" s="7"/>
      <c r="AJ135" s="7"/>
      <c r="AK135" s="7"/>
      <c r="AL135" s="7"/>
      <c r="AM135" s="6"/>
      <c r="AN135" s="7"/>
      <c r="AO135" s="7">
        <f>$AO$2</f>
        <v>1</v>
      </c>
      <c r="AP135" s="7">
        <f>$AP$2</f>
        <v>1</v>
      </c>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16"/>
    </row>
    <row r="136" spans="1:143" ht="43.75" x14ac:dyDescent="0.4">
      <c r="A136" s="186" t="str">
        <f>IF(M136,COUNTIF($M$4:M136,TRUE),"X")</f>
        <v>X</v>
      </c>
      <c r="B136" s="71" t="s">
        <v>973</v>
      </c>
      <c r="C136" s="51" t="s">
        <v>942</v>
      </c>
      <c r="D136" s="51" t="s">
        <v>966</v>
      </c>
      <c r="E136" s="51" t="s">
        <v>1207</v>
      </c>
      <c r="F136" s="126"/>
      <c r="G136" s="126"/>
      <c r="H136" s="51"/>
      <c r="I136" s="190" t="s">
        <v>623</v>
      </c>
      <c r="J136" s="182"/>
      <c r="K136" s="80" t="s">
        <v>974</v>
      </c>
      <c r="L136" s="6">
        <f t="shared" si="30"/>
        <v>0</v>
      </c>
      <c r="M136" s="6" t="b">
        <f>2=SUM(N136,BH136)</f>
        <v>0</v>
      </c>
      <c r="N136" s="6">
        <f t="shared" si="31"/>
        <v>0</v>
      </c>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6"/>
      <c r="AN136" s="7"/>
      <c r="AO136" s="7"/>
      <c r="AP136" s="7"/>
      <c r="AQ136" s="7"/>
      <c r="AR136" s="7"/>
      <c r="AS136" s="7"/>
      <c r="AT136" s="7"/>
      <c r="AU136" s="7"/>
      <c r="AV136" s="7"/>
      <c r="AW136" s="7"/>
      <c r="AX136" s="7"/>
      <c r="AY136" s="7"/>
      <c r="AZ136" s="7"/>
      <c r="BA136" s="7"/>
      <c r="BB136" s="7"/>
      <c r="BC136" s="7"/>
      <c r="BD136" s="7"/>
      <c r="BE136" s="7"/>
      <c r="BF136" s="7"/>
      <c r="BG136" s="7"/>
      <c r="BH136" s="7">
        <f>$BH$2</f>
        <v>1</v>
      </c>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16"/>
    </row>
    <row r="137" spans="1:143" ht="378.9" x14ac:dyDescent="0.4">
      <c r="A137" s="186" t="str">
        <f>IF(M137,COUNTIF($M$4:M137,TRUE),"X")</f>
        <v>X</v>
      </c>
      <c r="B137" s="71" t="s">
        <v>975</v>
      </c>
      <c r="C137" s="51" t="s">
        <v>942</v>
      </c>
      <c r="D137" s="51" t="s">
        <v>966</v>
      </c>
      <c r="E137" s="51" t="s">
        <v>1208</v>
      </c>
      <c r="F137" s="126"/>
      <c r="G137" s="126"/>
      <c r="H137" s="51"/>
      <c r="I137" s="190" t="s">
        <v>623</v>
      </c>
      <c r="J137" s="182"/>
      <c r="K137" s="80" t="s">
        <v>974</v>
      </c>
      <c r="L137" s="6">
        <f t="shared" si="30"/>
        <v>0</v>
      </c>
      <c r="M137" s="6" t="b">
        <f>2=SUM(N137,BH137)</f>
        <v>0</v>
      </c>
      <c r="N137" s="6">
        <f t="shared" si="31"/>
        <v>0</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6"/>
      <c r="AN137" s="7"/>
      <c r="AO137" s="7"/>
      <c r="AP137" s="7"/>
      <c r="AQ137" s="7"/>
      <c r="AR137" s="7"/>
      <c r="AS137" s="7"/>
      <c r="AT137" s="7"/>
      <c r="AU137" s="7"/>
      <c r="AV137" s="7"/>
      <c r="AW137" s="7"/>
      <c r="AX137" s="7"/>
      <c r="AY137" s="7"/>
      <c r="AZ137" s="7"/>
      <c r="BA137" s="7"/>
      <c r="BB137" s="7"/>
      <c r="BC137" s="7"/>
      <c r="BD137" s="7"/>
      <c r="BE137" s="7"/>
      <c r="BF137" s="7"/>
      <c r="BG137" s="7"/>
      <c r="BH137" s="7">
        <f>$BH$2</f>
        <v>1</v>
      </c>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16"/>
    </row>
    <row r="138" spans="1:143" ht="87.45" x14ac:dyDescent="0.4">
      <c r="A138" s="186" t="str">
        <f>IF(M138,COUNTIF($M$4:M138,TRUE),"X")</f>
        <v>X</v>
      </c>
      <c r="B138" s="71" t="s">
        <v>976</v>
      </c>
      <c r="C138" s="51" t="s">
        <v>942</v>
      </c>
      <c r="D138" s="51" t="s">
        <v>966</v>
      </c>
      <c r="E138" s="51" t="s">
        <v>1209</v>
      </c>
      <c r="F138" s="126"/>
      <c r="G138" s="126"/>
      <c r="H138" s="51"/>
      <c r="I138" s="190" t="s">
        <v>623</v>
      </c>
      <c r="J138" s="182"/>
      <c r="K138" s="80" t="s">
        <v>974</v>
      </c>
      <c r="L138" s="6">
        <f t="shared" si="30"/>
        <v>0</v>
      </c>
      <c r="M138" s="6" t="b">
        <f>2=SUM(N138,BH138)</f>
        <v>0</v>
      </c>
      <c r="N138" s="6">
        <f t="shared" si="31"/>
        <v>0</v>
      </c>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6"/>
      <c r="AN138" s="7"/>
      <c r="AO138" s="7"/>
      <c r="AP138" s="7"/>
      <c r="AQ138" s="7"/>
      <c r="AR138" s="7"/>
      <c r="AS138" s="7"/>
      <c r="AT138" s="7"/>
      <c r="AU138" s="7"/>
      <c r="AV138" s="7"/>
      <c r="AW138" s="7"/>
      <c r="AX138" s="7"/>
      <c r="AY138" s="7"/>
      <c r="AZ138" s="7"/>
      <c r="BA138" s="7"/>
      <c r="BB138" s="7"/>
      <c r="BC138" s="7"/>
      <c r="BD138" s="7"/>
      <c r="BE138" s="7"/>
      <c r="BF138" s="7"/>
      <c r="BG138" s="7"/>
      <c r="BH138" s="7">
        <f>$BH$2</f>
        <v>1</v>
      </c>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16"/>
    </row>
    <row r="139" spans="1:143" ht="72.900000000000006" x14ac:dyDescent="0.4">
      <c r="A139" s="186" t="str">
        <f>IF(M139,COUNTIF($M$4:M139,TRUE),"X")</f>
        <v>X</v>
      </c>
      <c r="B139" s="71" t="s">
        <v>977</v>
      </c>
      <c r="C139" s="51" t="s">
        <v>942</v>
      </c>
      <c r="D139" s="51" t="s">
        <v>966</v>
      </c>
      <c r="E139" s="51" t="s">
        <v>1239</v>
      </c>
      <c r="F139" s="126"/>
      <c r="G139" s="126"/>
      <c r="H139" s="51"/>
      <c r="I139" s="190" t="s">
        <v>623</v>
      </c>
      <c r="J139" s="182"/>
      <c r="K139" s="80" t="s">
        <v>978</v>
      </c>
      <c r="L139" s="6">
        <f t="shared" si="30"/>
        <v>0</v>
      </c>
      <c r="M139" s="6" t="b">
        <f>3=SUM(N139,OR(AO139:AP139),BI139)</f>
        <v>0</v>
      </c>
      <c r="N139" s="6">
        <f t="shared" si="31"/>
        <v>0</v>
      </c>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6"/>
      <c r="AN139" s="7"/>
      <c r="AO139" s="7">
        <f>$AO$2</f>
        <v>1</v>
      </c>
      <c r="AP139" s="7">
        <f>$AP$2</f>
        <v>1</v>
      </c>
      <c r="AQ139" s="7"/>
      <c r="AR139" s="7"/>
      <c r="AS139" s="7"/>
      <c r="AT139" s="7"/>
      <c r="AU139" s="7"/>
      <c r="AV139" s="7"/>
      <c r="AW139" s="7"/>
      <c r="AX139" s="7"/>
      <c r="AY139" s="7"/>
      <c r="AZ139" s="7"/>
      <c r="BA139" s="7"/>
      <c r="BB139" s="7"/>
      <c r="BC139" s="7"/>
      <c r="BD139" s="7"/>
      <c r="BE139" s="7"/>
      <c r="BF139" s="7"/>
      <c r="BG139" s="7"/>
      <c r="BH139" s="7"/>
      <c r="BI139" s="7">
        <f>$BI$2</f>
        <v>1</v>
      </c>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16"/>
    </row>
    <row r="140" spans="1:143" ht="174.9" x14ac:dyDescent="0.4">
      <c r="A140" s="186">
        <f>IF(M140,COUNTIF($M$4:M140,TRUE),"X")</f>
        <v>107</v>
      </c>
      <c r="B140" s="71" t="s">
        <v>979</v>
      </c>
      <c r="C140" s="51" t="s">
        <v>980</v>
      </c>
      <c r="D140" s="51" t="s">
        <v>981</v>
      </c>
      <c r="E140" s="51" t="s">
        <v>1244</v>
      </c>
      <c r="F140" s="126"/>
      <c r="G140" s="126"/>
      <c r="H140" s="51"/>
      <c r="I140" s="190" t="s">
        <v>623</v>
      </c>
      <c r="J140" s="182"/>
      <c r="K140" s="80" t="s">
        <v>982</v>
      </c>
      <c r="L140" s="6">
        <f t="shared" si="30"/>
        <v>1</v>
      </c>
      <c r="M140" s="7" t="b">
        <f>OR(OR(AO140,AP140),2=SUM(P140,N140))</f>
        <v>1</v>
      </c>
      <c r="N140" s="6">
        <f t="shared" si="31"/>
        <v>0</v>
      </c>
      <c r="O140" s="7"/>
      <c r="P140" s="7">
        <f>$P$2</f>
        <v>1</v>
      </c>
      <c r="Q140" s="7"/>
      <c r="R140" s="7"/>
      <c r="S140" s="7"/>
      <c r="T140" s="7"/>
      <c r="U140" s="7"/>
      <c r="V140" s="7"/>
      <c r="W140" s="7"/>
      <c r="X140" s="7"/>
      <c r="Y140" s="7"/>
      <c r="Z140" s="7"/>
      <c r="AA140" s="7"/>
      <c r="AB140" s="7"/>
      <c r="AC140" s="7"/>
      <c r="AD140" s="7"/>
      <c r="AE140" s="7"/>
      <c r="AF140" s="7"/>
      <c r="AG140" s="7"/>
      <c r="AH140" s="7"/>
      <c r="AI140" s="7"/>
      <c r="AJ140" s="7"/>
      <c r="AK140" s="7"/>
      <c r="AL140" s="7"/>
      <c r="AM140" s="6"/>
      <c r="AN140" s="7"/>
      <c r="AO140" s="7">
        <f>$AO$2</f>
        <v>1</v>
      </c>
      <c r="AP140" s="7">
        <f>$AP$2</f>
        <v>1</v>
      </c>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16"/>
    </row>
    <row r="141" spans="1:143" ht="145.75" x14ac:dyDescent="0.4">
      <c r="A141" s="186">
        <f>IF(M141,COUNTIF($M$4:M141,TRUE),"X")</f>
        <v>108</v>
      </c>
      <c r="B141" s="71" t="s">
        <v>983</v>
      </c>
      <c r="C141" s="51" t="s">
        <v>980</v>
      </c>
      <c r="D141" s="51" t="s">
        <v>984</v>
      </c>
      <c r="E141" s="51" t="s">
        <v>1210</v>
      </c>
      <c r="F141" s="126"/>
      <c r="G141" s="126"/>
      <c r="H141" s="51"/>
      <c r="I141" s="190" t="s">
        <v>623</v>
      </c>
      <c r="J141" s="182"/>
      <c r="K141" s="80" t="s">
        <v>985</v>
      </c>
      <c r="L141" s="6">
        <f t="shared" si="30"/>
        <v>1</v>
      </c>
      <c r="M141" s="7" t="b">
        <f>2=SUM(OR(AO141,AP141),OR(AG141:AL141))</f>
        <v>1</v>
      </c>
      <c r="N141" s="6"/>
      <c r="O141" s="7"/>
      <c r="P141" s="7"/>
      <c r="Q141" s="7"/>
      <c r="R141" s="7"/>
      <c r="S141" s="7"/>
      <c r="T141" s="7"/>
      <c r="U141" s="7"/>
      <c r="V141" s="7"/>
      <c r="W141" s="7"/>
      <c r="X141" s="7"/>
      <c r="Y141" s="7"/>
      <c r="Z141" s="7"/>
      <c r="AA141" s="7"/>
      <c r="AB141" s="7"/>
      <c r="AC141" s="7"/>
      <c r="AD141" s="7"/>
      <c r="AE141" s="7"/>
      <c r="AF141" s="7"/>
      <c r="AG141" s="7">
        <f>$AG$2</f>
        <v>1</v>
      </c>
      <c r="AH141" s="7">
        <f>$AH$2</f>
        <v>1</v>
      </c>
      <c r="AI141" s="7">
        <f>$AI$2</f>
        <v>1</v>
      </c>
      <c r="AJ141" s="7">
        <f>$AJ$2</f>
        <v>1</v>
      </c>
      <c r="AK141" s="7">
        <f>$AK$2</f>
        <v>1</v>
      </c>
      <c r="AL141" s="7">
        <f>$AL$2</f>
        <v>1</v>
      </c>
      <c r="AM141" s="6"/>
      <c r="AN141" s="7"/>
      <c r="AO141" s="7">
        <f>$AO$2</f>
        <v>1</v>
      </c>
      <c r="AP141" s="7">
        <f>$AP$2</f>
        <v>1</v>
      </c>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16"/>
    </row>
    <row r="142" spans="1:143" ht="43.75" x14ac:dyDescent="0.4">
      <c r="A142" s="186">
        <f>IF(M142,COUNTIF($M$4:M142,TRUE),"X")</f>
        <v>109</v>
      </c>
      <c r="B142" s="71" t="s">
        <v>986</v>
      </c>
      <c r="C142" s="51" t="s">
        <v>980</v>
      </c>
      <c r="D142" s="51" t="s">
        <v>987</v>
      </c>
      <c r="E142" s="51" t="s">
        <v>988</v>
      </c>
      <c r="F142" s="126"/>
      <c r="G142" s="126"/>
      <c r="H142" s="51"/>
      <c r="I142" s="190" t="s">
        <v>623</v>
      </c>
      <c r="J142" s="182"/>
      <c r="K142" s="80" t="s">
        <v>989</v>
      </c>
      <c r="L142" s="6">
        <f t="shared" si="30"/>
        <v>1</v>
      </c>
      <c r="M142" s="7" t="b">
        <f>1=DI142</f>
        <v>1</v>
      </c>
      <c r="N142" s="6"/>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6"/>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f>$DI$2</f>
        <v>1</v>
      </c>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16"/>
    </row>
    <row r="143" spans="1:143" ht="131.15" x14ac:dyDescent="0.4">
      <c r="A143" s="186">
        <f>IF(M143,COUNTIF($M$4:M143,TRUE),"X")</f>
        <v>110</v>
      </c>
      <c r="B143" s="71" t="s">
        <v>990</v>
      </c>
      <c r="C143" s="51" t="s">
        <v>980</v>
      </c>
      <c r="D143" s="51" t="s">
        <v>987</v>
      </c>
      <c r="E143" s="51" t="s">
        <v>1211</v>
      </c>
      <c r="F143" s="126"/>
      <c r="G143" s="126"/>
      <c r="H143" s="51"/>
      <c r="I143" s="190" t="s">
        <v>623</v>
      </c>
      <c r="J143" s="182"/>
      <c r="K143" s="80" t="s">
        <v>991</v>
      </c>
      <c r="L143" s="6">
        <f t="shared" si="30"/>
        <v>1</v>
      </c>
      <c r="M143" s="6" t="b">
        <f>3=SUM(OR(AO143:AP143),OR(AG143:AL143),DI143)</f>
        <v>1</v>
      </c>
      <c r="N143" s="6"/>
      <c r="O143" s="7"/>
      <c r="P143" s="7"/>
      <c r="Q143" s="7"/>
      <c r="R143" s="7"/>
      <c r="S143" s="7"/>
      <c r="T143" s="7"/>
      <c r="U143" s="7"/>
      <c r="V143" s="7"/>
      <c r="W143" s="7"/>
      <c r="X143" s="7"/>
      <c r="Y143" s="7"/>
      <c r="Z143" s="7"/>
      <c r="AA143" s="7"/>
      <c r="AB143" s="7"/>
      <c r="AC143" s="7"/>
      <c r="AD143" s="7"/>
      <c r="AE143" s="7"/>
      <c r="AF143" s="7"/>
      <c r="AG143" s="7">
        <f>$AG$2</f>
        <v>1</v>
      </c>
      <c r="AH143" s="7">
        <f>$AH$2</f>
        <v>1</v>
      </c>
      <c r="AI143" s="7">
        <f>$AI$2</f>
        <v>1</v>
      </c>
      <c r="AJ143" s="7">
        <f>$AJ$2</f>
        <v>1</v>
      </c>
      <c r="AK143" s="7">
        <f>$AK$2</f>
        <v>1</v>
      </c>
      <c r="AL143" s="7">
        <f>$AL$2</f>
        <v>1</v>
      </c>
      <c r="AM143" s="6"/>
      <c r="AN143" s="7"/>
      <c r="AO143" s="7">
        <f>$AO$2</f>
        <v>1</v>
      </c>
      <c r="AP143" s="7">
        <f>$AP$2</f>
        <v>1</v>
      </c>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f>$DI$2</f>
        <v>1</v>
      </c>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16"/>
    </row>
    <row r="144" spans="1:143" ht="43.75" x14ac:dyDescent="0.4">
      <c r="A144" s="186">
        <f>IF(M144,COUNTIF($M$4:M144,TRUE),"X")</f>
        <v>111</v>
      </c>
      <c r="B144" s="71" t="s">
        <v>1213</v>
      </c>
      <c r="C144" s="51" t="s">
        <v>980</v>
      </c>
      <c r="D144" s="51" t="s">
        <v>987</v>
      </c>
      <c r="E144" s="51" t="s">
        <v>1212</v>
      </c>
      <c r="F144" s="126"/>
      <c r="G144" s="126"/>
      <c r="H144" s="51"/>
      <c r="I144" s="190" t="s">
        <v>623</v>
      </c>
      <c r="J144" s="182"/>
      <c r="K144" s="80" t="s">
        <v>991</v>
      </c>
      <c r="L144" s="6">
        <f t="shared" si="30"/>
        <v>1</v>
      </c>
      <c r="M144" s="6" t="b">
        <f>3=SUM(OR(AO144:AP144),OR(AG144:AL144),DI144)</f>
        <v>1</v>
      </c>
      <c r="N144" s="6"/>
      <c r="O144" s="7"/>
      <c r="P144" s="7"/>
      <c r="Q144" s="7"/>
      <c r="R144" s="7"/>
      <c r="S144" s="7"/>
      <c r="T144" s="7"/>
      <c r="U144" s="7"/>
      <c r="V144" s="7"/>
      <c r="W144" s="7"/>
      <c r="X144" s="7"/>
      <c r="Y144" s="7"/>
      <c r="Z144" s="7"/>
      <c r="AA144" s="7"/>
      <c r="AB144" s="7"/>
      <c r="AC144" s="7"/>
      <c r="AD144" s="7"/>
      <c r="AE144" s="7"/>
      <c r="AF144" s="7"/>
      <c r="AG144" s="7">
        <f>$AG$2</f>
        <v>1</v>
      </c>
      <c r="AH144" s="7">
        <f>$AH$2</f>
        <v>1</v>
      </c>
      <c r="AI144" s="7">
        <f>$AI$2</f>
        <v>1</v>
      </c>
      <c r="AJ144" s="7">
        <f>$AJ$2</f>
        <v>1</v>
      </c>
      <c r="AK144" s="7">
        <f>$AK$2</f>
        <v>1</v>
      </c>
      <c r="AL144" s="7">
        <f>$AL$2</f>
        <v>1</v>
      </c>
      <c r="AM144" s="6"/>
      <c r="AN144" s="7"/>
      <c r="AO144" s="7">
        <f>$AO$2</f>
        <v>1</v>
      </c>
      <c r="AP144" s="7">
        <f>$AP$2</f>
        <v>1</v>
      </c>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f>$DI$2</f>
        <v>1</v>
      </c>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16"/>
    </row>
    <row r="145" spans="1:143" ht="102" x14ac:dyDescent="0.4">
      <c r="A145" s="186" t="str">
        <f>IF(M145,COUNTIF($M$4:M145,TRUE),"X")</f>
        <v>X</v>
      </c>
      <c r="B145" s="71" t="s">
        <v>992</v>
      </c>
      <c r="C145" s="51" t="s">
        <v>980</v>
      </c>
      <c r="D145" s="51" t="s">
        <v>993</v>
      </c>
      <c r="E145" s="51" t="s">
        <v>1214</v>
      </c>
      <c r="F145" s="126"/>
      <c r="G145" s="126"/>
      <c r="H145" s="51"/>
      <c r="I145" s="190" t="s">
        <v>623</v>
      </c>
      <c r="J145" s="182"/>
      <c r="K145" s="80" t="s">
        <v>1085</v>
      </c>
      <c r="L145" s="6">
        <f t="shared" si="30"/>
        <v>0</v>
      </c>
      <c r="M145" s="6" t="b">
        <f>2=SUM(OR(EJ145,EL145,EK145),OR(Q145,S145,T145,V145))</f>
        <v>0</v>
      </c>
      <c r="N145" s="6"/>
      <c r="O145" s="7"/>
      <c r="P145" s="7"/>
      <c r="Q145" s="7">
        <f>$Q$2</f>
        <v>1</v>
      </c>
      <c r="R145" s="10"/>
      <c r="S145" s="7">
        <f>$S$2</f>
        <v>1</v>
      </c>
      <c r="T145" s="7">
        <f>$T$2</f>
        <v>1</v>
      </c>
      <c r="U145" s="7"/>
      <c r="V145" s="7">
        <f>$V$2</f>
        <v>1</v>
      </c>
      <c r="W145" s="10"/>
      <c r="X145" s="7"/>
      <c r="Y145" s="7"/>
      <c r="Z145" s="7"/>
      <c r="AA145" s="7"/>
      <c r="AB145" s="7"/>
      <c r="AC145" s="7"/>
      <c r="AD145" s="7"/>
      <c r="AE145" s="7"/>
      <c r="AF145" s="7"/>
      <c r="AG145" s="7"/>
      <c r="AH145" s="7"/>
      <c r="AI145" s="7"/>
      <c r="AJ145" s="7"/>
      <c r="AK145" s="7"/>
      <c r="AL145" s="7"/>
      <c r="AM145" s="6"/>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f>$EJ$2</f>
        <v>0</v>
      </c>
      <c r="EK145" s="7">
        <f>$EK$2</f>
        <v>0</v>
      </c>
      <c r="EL145" s="7">
        <f>$EL$2</f>
        <v>0</v>
      </c>
      <c r="EM145" s="16"/>
    </row>
    <row r="146" spans="1:143" ht="72.900000000000006" x14ac:dyDescent="0.4">
      <c r="A146" s="186" t="str">
        <f>IF(M146,COUNTIF($M$4:M146,TRUE),"X")</f>
        <v>X</v>
      </c>
      <c r="B146" s="71" t="s">
        <v>994</v>
      </c>
      <c r="C146" s="51" t="s">
        <v>980</v>
      </c>
      <c r="D146" s="51" t="s">
        <v>995</v>
      </c>
      <c r="E146" s="51" t="s">
        <v>1215</v>
      </c>
      <c r="F146" s="126"/>
      <c r="G146" s="126"/>
      <c r="H146" s="51"/>
      <c r="I146" s="190" t="s">
        <v>623</v>
      </c>
      <c r="J146" s="182"/>
      <c r="K146" s="80" t="s">
        <v>996</v>
      </c>
      <c r="L146" s="6">
        <f t="shared" si="30"/>
        <v>0</v>
      </c>
      <c r="M146" s="7" t="b">
        <f>2=SUM(P146,N146)</f>
        <v>0</v>
      </c>
      <c r="N146" s="6">
        <f>$N$2</f>
        <v>0</v>
      </c>
      <c r="O146" s="7"/>
      <c r="P146" s="7">
        <f>$P$2</f>
        <v>1</v>
      </c>
      <c r="Q146" s="7"/>
      <c r="R146" s="7"/>
      <c r="S146" s="7"/>
      <c r="T146" s="7"/>
      <c r="U146" s="7"/>
      <c r="V146" s="7"/>
      <c r="W146" s="7"/>
      <c r="X146" s="7"/>
      <c r="Y146" s="7"/>
      <c r="Z146" s="7"/>
      <c r="AA146" s="7"/>
      <c r="AB146" s="7"/>
      <c r="AC146" s="7"/>
      <c r="AD146" s="7"/>
      <c r="AE146" s="7"/>
      <c r="AF146" s="7"/>
      <c r="AG146" s="7"/>
      <c r="AH146" s="7"/>
      <c r="AI146" s="7"/>
      <c r="AJ146" s="7"/>
      <c r="AK146" s="7"/>
      <c r="AL146" s="7"/>
      <c r="AM146" s="6"/>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16"/>
    </row>
    <row r="147" spans="1:143" ht="102" x14ac:dyDescent="0.4">
      <c r="A147" s="186" t="str">
        <f>IF(M147,COUNTIF($M$4:M147,TRUE),"X")</f>
        <v>X</v>
      </c>
      <c r="B147" s="71" t="s">
        <v>997</v>
      </c>
      <c r="C147" s="51" t="s">
        <v>980</v>
      </c>
      <c r="D147" s="51" t="s">
        <v>995</v>
      </c>
      <c r="E147" s="51" t="s">
        <v>998</v>
      </c>
      <c r="F147" s="126"/>
      <c r="G147" s="126"/>
      <c r="H147" s="51"/>
      <c r="I147" s="190" t="s">
        <v>623</v>
      </c>
      <c r="J147" s="182"/>
      <c r="K147" s="80" t="s">
        <v>999</v>
      </c>
      <c r="L147" s="6">
        <f t="shared" si="30"/>
        <v>0</v>
      </c>
      <c r="M147" s="6" t="b">
        <f>1=SUM(DZ147)</f>
        <v>0</v>
      </c>
      <c r="N147" s="6"/>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6"/>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6">
        <f>$DZ$2</f>
        <v>0</v>
      </c>
      <c r="EA147" s="7"/>
      <c r="EB147" s="7"/>
      <c r="EC147" s="7"/>
      <c r="ED147" s="7"/>
      <c r="EE147" s="7"/>
      <c r="EF147" s="7"/>
      <c r="EG147" s="7"/>
      <c r="EH147" s="7"/>
      <c r="EI147" s="7"/>
      <c r="EJ147" s="7"/>
      <c r="EK147" s="7"/>
      <c r="EL147" s="7"/>
      <c r="EM147" s="16"/>
    </row>
    <row r="148" spans="1:143" ht="58.3" x14ac:dyDescent="0.4">
      <c r="A148" s="186">
        <f>IF(M148,COUNTIF($M$4:M148,TRUE),"X")</f>
        <v>112</v>
      </c>
      <c r="B148" s="71" t="s">
        <v>1000</v>
      </c>
      <c r="C148" s="51" t="s">
        <v>980</v>
      </c>
      <c r="D148" s="51" t="s">
        <v>1001</v>
      </c>
      <c r="E148" s="51" t="s">
        <v>1002</v>
      </c>
      <c r="F148" s="126"/>
      <c r="G148" s="126"/>
      <c r="H148" s="51"/>
      <c r="I148" s="190" t="s">
        <v>623</v>
      </c>
      <c r="J148" s="182"/>
      <c r="K148" s="80" t="s">
        <v>1003</v>
      </c>
      <c r="L148" s="6">
        <f t="shared" si="30"/>
        <v>1</v>
      </c>
      <c r="M148" s="7" t="b">
        <f>OR(OR(AO148,AP148),2=SUM(P148,N148))</f>
        <v>1</v>
      </c>
      <c r="N148" s="6">
        <f>$N$2</f>
        <v>0</v>
      </c>
      <c r="O148" s="7"/>
      <c r="P148" s="7">
        <f>$P$2</f>
        <v>1</v>
      </c>
      <c r="Q148" s="7"/>
      <c r="R148" s="7"/>
      <c r="S148" s="7"/>
      <c r="T148" s="7"/>
      <c r="U148" s="7"/>
      <c r="V148" s="7"/>
      <c r="W148" s="7"/>
      <c r="X148" s="7"/>
      <c r="Y148" s="7"/>
      <c r="Z148" s="7"/>
      <c r="AA148" s="7"/>
      <c r="AB148" s="7"/>
      <c r="AC148" s="7"/>
      <c r="AD148" s="7"/>
      <c r="AE148" s="7"/>
      <c r="AF148" s="7"/>
      <c r="AG148" s="7"/>
      <c r="AH148" s="7"/>
      <c r="AI148" s="7"/>
      <c r="AJ148" s="7"/>
      <c r="AK148" s="7"/>
      <c r="AL148" s="7"/>
      <c r="AM148" s="6"/>
      <c r="AN148" s="7"/>
      <c r="AO148" s="7">
        <f>$AO$2</f>
        <v>1</v>
      </c>
      <c r="AP148" s="7">
        <f>$AP$2</f>
        <v>1</v>
      </c>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16"/>
    </row>
    <row r="149" spans="1:143" ht="43.75" x14ac:dyDescent="0.4">
      <c r="A149" s="186" t="str">
        <f>IF(M149,COUNTIF($M$4:M149,TRUE),"X")</f>
        <v>X</v>
      </c>
      <c r="B149" s="71" t="s">
        <v>1004</v>
      </c>
      <c r="C149" s="51" t="s">
        <v>1005</v>
      </c>
      <c r="D149" s="51" t="s">
        <v>1006</v>
      </c>
      <c r="E149" s="51" t="s">
        <v>1007</v>
      </c>
      <c r="F149" s="126"/>
      <c r="G149" s="126"/>
      <c r="H149" s="51"/>
      <c r="I149" s="190" t="s">
        <v>623</v>
      </c>
      <c r="J149" s="182"/>
      <c r="K149" s="80" t="s">
        <v>996</v>
      </c>
      <c r="L149" s="6">
        <f t="shared" si="30"/>
        <v>0</v>
      </c>
      <c r="M149" s="6" t="b">
        <f>2=SUM(P149,N149)</f>
        <v>0</v>
      </c>
      <c r="N149" s="6">
        <f>$N$2</f>
        <v>0</v>
      </c>
      <c r="O149" s="7"/>
      <c r="P149" s="7">
        <f>$P$2</f>
        <v>1</v>
      </c>
      <c r="Q149" s="7"/>
      <c r="R149" s="7"/>
      <c r="S149" s="7"/>
      <c r="T149" s="7"/>
      <c r="U149" s="7"/>
      <c r="V149" s="7"/>
      <c r="W149" s="7"/>
      <c r="X149" s="7"/>
      <c r="Y149" s="7"/>
      <c r="Z149" s="7"/>
      <c r="AA149" s="7"/>
      <c r="AB149" s="7"/>
      <c r="AC149" s="7"/>
      <c r="AD149" s="7"/>
      <c r="AE149" s="7"/>
      <c r="AF149" s="7"/>
      <c r="AG149" s="7"/>
      <c r="AH149" s="7"/>
      <c r="AI149" s="7"/>
      <c r="AJ149" s="7"/>
      <c r="AK149" s="7"/>
      <c r="AL149" s="7"/>
      <c r="AM149" s="6"/>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16"/>
    </row>
    <row r="150" spans="1:143" ht="87.45" x14ac:dyDescent="0.4">
      <c r="A150" s="186" t="str">
        <f>IF(M150,COUNTIF($M$4:M150,TRUE),"X")</f>
        <v>X</v>
      </c>
      <c r="B150" s="71" t="s">
        <v>1008</v>
      </c>
      <c r="C150" s="51" t="s">
        <v>1009</v>
      </c>
      <c r="D150" s="51" t="s">
        <v>1010</v>
      </c>
      <c r="E150" s="51" t="s">
        <v>1221</v>
      </c>
      <c r="F150" s="126"/>
      <c r="G150" s="126"/>
      <c r="H150" s="51"/>
      <c r="I150" s="190" t="s">
        <v>623</v>
      </c>
      <c r="J150" s="182"/>
      <c r="K150" s="80" t="s">
        <v>1011</v>
      </c>
      <c r="L150" s="6">
        <f t="shared" si="30"/>
        <v>0</v>
      </c>
      <c r="M150" s="6" t="b">
        <f>2=SUM(AF150,ED150)</f>
        <v>0</v>
      </c>
      <c r="N150" s="6"/>
      <c r="O150" s="7"/>
      <c r="P150" s="7"/>
      <c r="Q150" s="7"/>
      <c r="R150" s="7"/>
      <c r="S150" s="7"/>
      <c r="T150" s="7"/>
      <c r="U150" s="7"/>
      <c r="V150" s="7"/>
      <c r="W150" s="7"/>
      <c r="X150" s="7"/>
      <c r="Y150" s="7"/>
      <c r="Z150" s="7"/>
      <c r="AA150" s="7"/>
      <c r="AB150" s="7"/>
      <c r="AC150" s="7"/>
      <c r="AD150" s="7"/>
      <c r="AE150" s="7"/>
      <c r="AF150" s="7">
        <f>$AF$2</f>
        <v>1</v>
      </c>
      <c r="AG150" s="7"/>
      <c r="AH150" s="7"/>
      <c r="AI150" s="7"/>
      <c r="AJ150" s="7"/>
      <c r="AK150" s="7"/>
      <c r="AL150" s="7"/>
      <c r="AM150" s="6"/>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f>$ED$2</f>
        <v>0</v>
      </c>
      <c r="EE150" s="7"/>
      <c r="EF150" s="7"/>
      <c r="EG150" s="7"/>
      <c r="EH150" s="7"/>
      <c r="EI150" s="7"/>
      <c r="EJ150" s="7"/>
      <c r="EK150" s="7"/>
      <c r="EL150" s="7"/>
      <c r="EM150" s="16"/>
    </row>
    <row r="151" spans="1:143" ht="29.15" x14ac:dyDescent="0.4">
      <c r="A151" s="186">
        <f>IF(M151,COUNTIF($M$4:M151,TRUE),"X")</f>
        <v>113</v>
      </c>
      <c r="B151" s="71" t="s">
        <v>1012</v>
      </c>
      <c r="C151" s="51" t="s">
        <v>1013</v>
      </c>
      <c r="D151" s="51" t="s">
        <v>1014</v>
      </c>
      <c r="E151" s="51" t="s">
        <v>1015</v>
      </c>
      <c r="F151" s="126"/>
      <c r="G151" s="126"/>
      <c r="H151" s="51"/>
      <c r="I151" s="190" t="s">
        <v>623</v>
      </c>
      <c r="J151" s="182"/>
      <c r="K151" s="80" t="s">
        <v>1016</v>
      </c>
      <c r="L151" s="6">
        <f t="shared" si="30"/>
        <v>1</v>
      </c>
      <c r="M151" s="6" t="b">
        <f>1=SUM(EF151)</f>
        <v>1</v>
      </c>
      <c r="N151" s="6"/>
      <c r="O151" s="7"/>
      <c r="P151" s="7"/>
      <c r="Q151" s="10"/>
      <c r="R151" s="7"/>
      <c r="S151" s="7"/>
      <c r="T151" s="7"/>
      <c r="U151" s="7"/>
      <c r="V151" s="7"/>
      <c r="W151" s="7"/>
      <c r="X151" s="7"/>
      <c r="Y151" s="7"/>
      <c r="Z151" s="7"/>
      <c r="AA151" s="7"/>
      <c r="AB151" s="7"/>
      <c r="AC151" s="7"/>
      <c r="AD151" s="7"/>
      <c r="AE151" s="7"/>
      <c r="AF151" s="7"/>
      <c r="AG151" s="7"/>
      <c r="AH151" s="7"/>
      <c r="AI151" s="7"/>
      <c r="AJ151" s="7"/>
      <c r="AK151" s="7"/>
      <c r="AL151" s="7"/>
      <c r="AM151" s="6"/>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f>$EF$2</f>
        <v>1</v>
      </c>
      <c r="EG151" s="7"/>
      <c r="EH151" s="7"/>
      <c r="EI151" s="7"/>
      <c r="EJ151" s="7"/>
      <c r="EK151" s="7"/>
      <c r="EL151" s="7"/>
      <c r="EM151" s="16"/>
    </row>
    <row r="152" spans="1:143" ht="72.900000000000006" x14ac:dyDescent="0.4">
      <c r="A152" s="186" t="str">
        <f>IF(M152,COUNTIF($M$4:M152,TRUE),"X")</f>
        <v>X</v>
      </c>
      <c r="B152" s="71" t="s">
        <v>1017</v>
      </c>
      <c r="C152" s="51" t="s">
        <v>1013</v>
      </c>
      <c r="D152" s="51" t="s">
        <v>1014</v>
      </c>
      <c r="E152" s="51" t="s">
        <v>1216</v>
      </c>
      <c r="F152" s="126"/>
      <c r="G152" s="126"/>
      <c r="H152" s="51"/>
      <c r="I152" s="190" t="s">
        <v>623</v>
      </c>
      <c r="J152" s="182"/>
      <c r="K152" s="80" t="s">
        <v>1018</v>
      </c>
      <c r="L152" s="6">
        <f t="shared" si="30"/>
        <v>0</v>
      </c>
      <c r="M152" s="6" t="b">
        <f>1=SUM(EE152)</f>
        <v>0</v>
      </c>
      <c r="N152" s="6"/>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6"/>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f>$EE$2</f>
        <v>0</v>
      </c>
      <c r="EF152" s="7"/>
      <c r="EG152" s="7"/>
      <c r="EH152" s="7"/>
      <c r="EI152" s="7"/>
      <c r="EJ152" s="7"/>
      <c r="EK152" s="7"/>
      <c r="EL152" s="7"/>
      <c r="EM152" s="16"/>
    </row>
    <row r="153" spans="1:143" ht="72.900000000000006" x14ac:dyDescent="0.4">
      <c r="A153" s="186" t="str">
        <f>IF(M153,COUNTIF($M$4:M153,TRUE),"X")</f>
        <v>X</v>
      </c>
      <c r="B153" s="71" t="s">
        <v>1019</v>
      </c>
      <c r="C153" s="51" t="s">
        <v>1013</v>
      </c>
      <c r="D153" s="51" t="s">
        <v>1020</v>
      </c>
      <c r="E153" s="51" t="s">
        <v>1217</v>
      </c>
      <c r="F153" s="126"/>
      <c r="G153" s="126"/>
      <c r="H153" s="51"/>
      <c r="I153" s="190" t="s">
        <v>623</v>
      </c>
      <c r="J153" s="182"/>
      <c r="K153" s="80" t="s">
        <v>1021</v>
      </c>
      <c r="L153" s="6">
        <f t="shared" si="30"/>
        <v>0</v>
      </c>
      <c r="M153" s="6" t="b">
        <f>OR(EH153,EI153)</f>
        <v>0</v>
      </c>
      <c r="N153" s="6"/>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6"/>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f>$EH$2</f>
        <v>0</v>
      </c>
      <c r="EI153" s="7">
        <f>$EI$2</f>
        <v>0</v>
      </c>
      <c r="EJ153" s="7"/>
      <c r="EK153" s="7"/>
      <c r="EL153" s="7"/>
      <c r="EM153" s="16"/>
    </row>
    <row r="154" spans="1:143" ht="43.75" x14ac:dyDescent="0.4">
      <c r="A154" s="186" t="str">
        <f>IF(M154,COUNTIF($M$4:M154,TRUE),"X")</f>
        <v>X</v>
      </c>
      <c r="B154" s="71" t="s">
        <v>1022</v>
      </c>
      <c r="C154" s="51" t="s">
        <v>1013</v>
      </c>
      <c r="D154" s="51" t="s">
        <v>1020</v>
      </c>
      <c r="E154" s="51" t="s">
        <v>1218</v>
      </c>
      <c r="F154" s="126"/>
      <c r="G154" s="126"/>
      <c r="H154" s="51"/>
      <c r="I154" s="190" t="s">
        <v>623</v>
      </c>
      <c r="J154" s="182"/>
      <c r="K154" s="80" t="s">
        <v>1023</v>
      </c>
      <c r="L154" s="6">
        <f t="shared" si="30"/>
        <v>0</v>
      </c>
      <c r="M154" s="6" t="b">
        <f>1=SUM(EG154)</f>
        <v>0</v>
      </c>
      <c r="N154" s="6"/>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6"/>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f>$EG$2</f>
        <v>0</v>
      </c>
      <c r="EH154" s="7"/>
      <c r="EI154" s="7"/>
      <c r="EJ154" s="7"/>
      <c r="EK154" s="7"/>
      <c r="EL154" s="7"/>
      <c r="EM154" s="16"/>
    </row>
    <row r="155" spans="1:143" ht="43.75" x14ac:dyDescent="0.4">
      <c r="A155" s="186" t="str">
        <f>IF(M155,COUNTIF($M$4:M155,TRUE),"X")</f>
        <v>X</v>
      </c>
      <c r="B155" s="71" t="s">
        <v>1024</v>
      </c>
      <c r="C155" s="51" t="s">
        <v>1013</v>
      </c>
      <c r="D155" s="51" t="s">
        <v>1025</v>
      </c>
      <c r="E155" s="51" t="s">
        <v>1219</v>
      </c>
      <c r="F155" s="126"/>
      <c r="G155" s="126"/>
      <c r="H155" s="51"/>
      <c r="I155" s="190" t="s">
        <v>623</v>
      </c>
      <c r="J155" s="182"/>
      <c r="K155" s="80" t="s">
        <v>1086</v>
      </c>
      <c r="L155" s="6">
        <f t="shared" si="30"/>
        <v>0</v>
      </c>
      <c r="M155" s="6" t="b">
        <f>2=SUM(N155,OR(Q155,S155,T155,V155))</f>
        <v>0</v>
      </c>
      <c r="N155" s="6">
        <f>$N$2</f>
        <v>0</v>
      </c>
      <c r="O155" s="7"/>
      <c r="P155" s="7"/>
      <c r="Q155" s="7">
        <f>$Q$2</f>
        <v>1</v>
      </c>
      <c r="R155" s="7"/>
      <c r="S155" s="7">
        <f>$S$2</f>
        <v>1</v>
      </c>
      <c r="T155" s="7">
        <f>$T$2</f>
        <v>1</v>
      </c>
      <c r="U155" s="7"/>
      <c r="V155" s="7">
        <f>$V$2</f>
        <v>1</v>
      </c>
      <c r="W155" s="7"/>
      <c r="X155" s="7"/>
      <c r="Y155" s="7"/>
      <c r="Z155" s="7"/>
      <c r="AA155" s="7"/>
      <c r="AB155" s="7"/>
      <c r="AC155" s="7"/>
      <c r="AD155" s="7"/>
      <c r="AE155" s="7"/>
      <c r="AF155" s="7"/>
      <c r="AG155" s="7"/>
      <c r="AH155" s="7"/>
      <c r="AI155" s="7"/>
      <c r="AJ155" s="7"/>
      <c r="AK155" s="7"/>
      <c r="AL155" s="7"/>
      <c r="AM155" s="6"/>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16"/>
    </row>
    <row r="156" spans="1:143" ht="43.75" x14ac:dyDescent="0.4">
      <c r="A156" s="186" t="str">
        <f>IF(M156,COUNTIF($M$4:M156,TRUE),"X")</f>
        <v>X</v>
      </c>
      <c r="B156" s="71" t="s">
        <v>1026</v>
      </c>
      <c r="C156" s="51" t="s">
        <v>1013</v>
      </c>
      <c r="D156" s="51" t="s">
        <v>1027</v>
      </c>
      <c r="E156" s="51" t="s">
        <v>1028</v>
      </c>
      <c r="F156" s="126"/>
      <c r="G156" s="126"/>
      <c r="H156" s="51"/>
      <c r="I156" s="190" t="s">
        <v>623</v>
      </c>
      <c r="J156" s="182"/>
      <c r="K156" s="80" t="s">
        <v>1086</v>
      </c>
      <c r="L156" s="6">
        <f t="shared" si="30"/>
        <v>0</v>
      </c>
      <c r="M156" s="6" t="b">
        <f>2=SUM(N156,OR(Q156,S156,T156,V156))</f>
        <v>0</v>
      </c>
      <c r="N156" s="6">
        <f>$N$2</f>
        <v>0</v>
      </c>
      <c r="O156" s="7"/>
      <c r="P156" s="7"/>
      <c r="Q156" s="7">
        <f>$Q$2</f>
        <v>1</v>
      </c>
      <c r="R156" s="7"/>
      <c r="S156" s="7">
        <f>$S$2</f>
        <v>1</v>
      </c>
      <c r="T156" s="7">
        <f>$T$2</f>
        <v>1</v>
      </c>
      <c r="U156" s="7"/>
      <c r="V156" s="7">
        <f>$V$2</f>
        <v>1</v>
      </c>
      <c r="W156" s="7"/>
      <c r="X156" s="7"/>
      <c r="Y156" s="7"/>
      <c r="Z156" s="7"/>
      <c r="AA156" s="7"/>
      <c r="AB156" s="7"/>
      <c r="AC156" s="7"/>
      <c r="AD156" s="7"/>
      <c r="AE156" s="7"/>
      <c r="AF156" s="7"/>
      <c r="AG156" s="7"/>
      <c r="AH156" s="7"/>
      <c r="AI156" s="7"/>
      <c r="AJ156" s="7"/>
      <c r="AK156" s="7"/>
      <c r="AL156" s="7"/>
      <c r="AM156" s="6"/>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16"/>
    </row>
    <row r="157" spans="1:143" ht="87.45" x14ac:dyDescent="0.4">
      <c r="A157" s="186" t="str">
        <f>IF(M157,COUNTIF($M$4:M157,TRUE),"X")</f>
        <v>X</v>
      </c>
      <c r="B157" s="71" t="s">
        <v>1029</v>
      </c>
      <c r="C157" s="51" t="s">
        <v>1013</v>
      </c>
      <c r="D157" s="51" t="s">
        <v>1027</v>
      </c>
      <c r="E157" s="51" t="s">
        <v>1030</v>
      </c>
      <c r="F157" s="126"/>
      <c r="G157" s="126"/>
      <c r="H157" s="51"/>
      <c r="I157" s="190" t="s">
        <v>623</v>
      </c>
      <c r="J157" s="182"/>
      <c r="K157" s="80" t="s">
        <v>1086</v>
      </c>
      <c r="L157" s="6">
        <f t="shared" si="30"/>
        <v>0</v>
      </c>
      <c r="M157" s="6" t="b">
        <f>2=SUM(N157,OR(Q157,S157,T157,V157))</f>
        <v>0</v>
      </c>
      <c r="N157" s="6">
        <f>$N$2</f>
        <v>0</v>
      </c>
      <c r="O157" s="7"/>
      <c r="P157" s="7"/>
      <c r="Q157" s="7">
        <f>$Q$2</f>
        <v>1</v>
      </c>
      <c r="R157" s="7"/>
      <c r="S157" s="7">
        <f>$S$2</f>
        <v>1</v>
      </c>
      <c r="T157" s="7">
        <f>$T$2</f>
        <v>1</v>
      </c>
      <c r="U157" s="7"/>
      <c r="V157" s="7">
        <f>$V$2</f>
        <v>1</v>
      </c>
      <c r="W157" s="7"/>
      <c r="X157" s="7"/>
      <c r="Y157" s="7"/>
      <c r="Z157" s="7"/>
      <c r="AA157" s="7"/>
      <c r="AB157" s="7"/>
      <c r="AC157" s="7"/>
      <c r="AD157" s="7"/>
      <c r="AE157" s="7"/>
      <c r="AF157" s="7"/>
      <c r="AG157" s="7"/>
      <c r="AH157" s="7"/>
      <c r="AI157" s="7"/>
      <c r="AJ157" s="7"/>
      <c r="AK157" s="7"/>
      <c r="AL157" s="7"/>
      <c r="AM157" s="6"/>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16"/>
    </row>
    <row r="158" spans="1:143" ht="43.75" x14ac:dyDescent="0.4">
      <c r="A158" s="186">
        <f>IF(M158,COUNTIF($M$4:M158,TRUE),"X")</f>
        <v>114</v>
      </c>
      <c r="B158" s="71" t="s">
        <v>1031</v>
      </c>
      <c r="C158" s="51" t="s">
        <v>1013</v>
      </c>
      <c r="D158" s="51" t="s">
        <v>987</v>
      </c>
      <c r="E158" s="51" t="s">
        <v>1249</v>
      </c>
      <c r="F158" s="126"/>
      <c r="G158" s="126"/>
      <c r="H158" s="51"/>
      <c r="I158" s="190" t="s">
        <v>623</v>
      </c>
      <c r="J158" s="182"/>
      <c r="K158" s="80" t="s">
        <v>1087</v>
      </c>
      <c r="L158" s="6">
        <f t="shared" si="30"/>
        <v>1</v>
      </c>
      <c r="M158" s="6" t="b">
        <f>2=SUM(OR(Q158,S158,T158,V158),DI158)</f>
        <v>1</v>
      </c>
      <c r="N158" s="6"/>
      <c r="O158" s="7"/>
      <c r="P158" s="7"/>
      <c r="Q158" s="7">
        <f>$Q$2</f>
        <v>1</v>
      </c>
      <c r="R158" s="7"/>
      <c r="S158" s="7">
        <f>$S$2</f>
        <v>1</v>
      </c>
      <c r="T158" s="7">
        <f>$T$2</f>
        <v>1</v>
      </c>
      <c r="U158" s="7"/>
      <c r="V158" s="7">
        <f>$V$2</f>
        <v>1</v>
      </c>
      <c r="W158" s="7"/>
      <c r="X158" s="7"/>
      <c r="Y158" s="7"/>
      <c r="Z158" s="7"/>
      <c r="AA158" s="7"/>
      <c r="AB158" s="7"/>
      <c r="AC158" s="7"/>
      <c r="AD158" s="7"/>
      <c r="AE158" s="7"/>
      <c r="AF158" s="7"/>
      <c r="AG158" s="7"/>
      <c r="AH158" s="7"/>
      <c r="AI158" s="7"/>
      <c r="AJ158" s="7"/>
      <c r="AK158" s="7"/>
      <c r="AL158" s="7"/>
      <c r="AM158" s="6"/>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f>$DI$2</f>
        <v>1</v>
      </c>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16"/>
    </row>
    <row r="159" spans="1:143" ht="116.6" x14ac:dyDescent="0.4">
      <c r="A159" s="186" t="str">
        <f>IF(M159,COUNTIF($M$4:M159,TRUE),"X")</f>
        <v>X</v>
      </c>
      <c r="B159" s="71" t="s">
        <v>1032</v>
      </c>
      <c r="C159" s="51" t="s">
        <v>1013</v>
      </c>
      <c r="D159" s="51" t="s">
        <v>1033</v>
      </c>
      <c r="E159" s="51" t="s">
        <v>1220</v>
      </c>
      <c r="F159" s="126"/>
      <c r="G159" s="126"/>
      <c r="H159" s="51"/>
      <c r="I159" s="190" t="s">
        <v>623</v>
      </c>
      <c r="J159" s="182"/>
      <c r="K159" s="80" t="s">
        <v>1034</v>
      </c>
      <c r="L159" s="6">
        <f t="shared" si="30"/>
        <v>0</v>
      </c>
      <c r="M159" s="6" t="b">
        <f>1=SUM($EA159)</f>
        <v>0</v>
      </c>
      <c r="N159" s="6"/>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6"/>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f>$EA$2</f>
        <v>0</v>
      </c>
      <c r="EB159" s="7"/>
      <c r="EC159" s="7"/>
      <c r="ED159" s="7"/>
      <c r="EE159" s="7"/>
      <c r="EF159" s="7"/>
      <c r="EG159" s="7"/>
      <c r="EH159" s="7"/>
      <c r="EI159" s="7"/>
      <c r="EJ159" s="7"/>
      <c r="EK159" s="7"/>
      <c r="EL159" s="7"/>
      <c r="EM159" s="16"/>
    </row>
    <row r="160" spans="1:143" ht="102" x14ac:dyDescent="0.4">
      <c r="A160" s="186" t="str">
        <f>IF(M160,COUNTIF($M$4:M160,TRUE),"X")</f>
        <v>X</v>
      </c>
      <c r="B160" s="71" t="s">
        <v>1035</v>
      </c>
      <c r="C160" s="51" t="s">
        <v>1013</v>
      </c>
      <c r="D160" s="51" t="s">
        <v>1033</v>
      </c>
      <c r="E160" s="51" t="s">
        <v>1222</v>
      </c>
      <c r="F160" s="126"/>
      <c r="G160" s="126"/>
      <c r="H160" s="51"/>
      <c r="I160" s="190" t="s">
        <v>623</v>
      </c>
      <c r="J160" s="182"/>
      <c r="K160" s="80" t="s">
        <v>1034</v>
      </c>
      <c r="L160" s="6">
        <f t="shared" si="30"/>
        <v>0</v>
      </c>
      <c r="M160" s="6" t="b">
        <f>1=SUM($EA160)</f>
        <v>0</v>
      </c>
      <c r="N160" s="6"/>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6"/>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f>$EA$2</f>
        <v>0</v>
      </c>
      <c r="EB160" s="7"/>
      <c r="EC160" s="7"/>
      <c r="ED160" s="7"/>
      <c r="EE160" s="7"/>
      <c r="EF160" s="7"/>
      <c r="EG160" s="7"/>
      <c r="EH160" s="7"/>
      <c r="EI160" s="7"/>
      <c r="EJ160" s="7"/>
      <c r="EK160" s="7"/>
      <c r="EL160" s="7"/>
      <c r="EM160" s="16"/>
    </row>
    <row r="161" spans="1:143" ht="87.45" x14ac:dyDescent="0.4">
      <c r="A161" s="186" t="str">
        <f>IF(M161,COUNTIF($M$4:M161,TRUE),"X")</f>
        <v>X</v>
      </c>
      <c r="B161" s="71" t="s">
        <v>1036</v>
      </c>
      <c r="C161" s="51" t="s">
        <v>1013</v>
      </c>
      <c r="D161" s="51" t="s">
        <v>1033</v>
      </c>
      <c r="E161" s="51" t="s">
        <v>1225</v>
      </c>
      <c r="F161" s="126"/>
      <c r="G161" s="126"/>
      <c r="H161" s="51"/>
      <c r="I161" s="190" t="s">
        <v>623</v>
      </c>
      <c r="J161" s="182"/>
      <c r="K161" s="80" t="s">
        <v>1034</v>
      </c>
      <c r="L161" s="6">
        <f t="shared" si="30"/>
        <v>0</v>
      </c>
      <c r="M161" s="6" t="b">
        <f>1=SUM($EA161)</f>
        <v>0</v>
      </c>
      <c r="N161" s="6"/>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6"/>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f>$EA$2</f>
        <v>0</v>
      </c>
      <c r="EB161" s="7"/>
      <c r="EC161" s="7"/>
      <c r="ED161" s="7"/>
      <c r="EE161" s="7"/>
      <c r="EF161" s="7"/>
      <c r="EG161" s="7"/>
      <c r="EH161" s="7"/>
      <c r="EI161" s="7"/>
      <c r="EJ161" s="7"/>
      <c r="EK161" s="7"/>
      <c r="EL161" s="7"/>
      <c r="EM161" s="16"/>
    </row>
    <row r="162" spans="1:143" ht="36.9" x14ac:dyDescent="0.4">
      <c r="A162" s="186" t="str">
        <f>IF(M162,COUNTIF($M$4:M162,TRUE),"X")</f>
        <v>X</v>
      </c>
      <c r="B162" s="71" t="s">
        <v>1037</v>
      </c>
      <c r="C162" s="51" t="s">
        <v>1013</v>
      </c>
      <c r="D162" s="51" t="s">
        <v>1033</v>
      </c>
      <c r="E162" s="51" t="s">
        <v>1038</v>
      </c>
      <c r="F162" s="126"/>
      <c r="G162" s="126"/>
      <c r="H162" s="51"/>
      <c r="I162" s="190" t="s">
        <v>623</v>
      </c>
      <c r="J162" s="182"/>
      <c r="K162" s="80" t="s">
        <v>1086</v>
      </c>
      <c r="L162" s="6">
        <f t="shared" si="30"/>
        <v>0</v>
      </c>
      <c r="M162" s="6" t="b">
        <f>2=SUM($N162,OR(Q162,S162,T162,V162))</f>
        <v>0</v>
      </c>
      <c r="N162" s="6">
        <f>$N$2</f>
        <v>0</v>
      </c>
      <c r="O162" s="7"/>
      <c r="P162" s="7"/>
      <c r="Q162" s="7">
        <f>$Q$2</f>
        <v>1</v>
      </c>
      <c r="R162" s="7"/>
      <c r="S162" s="7">
        <f>$S$2</f>
        <v>1</v>
      </c>
      <c r="T162" s="7">
        <f>$T$2</f>
        <v>1</v>
      </c>
      <c r="U162" s="7"/>
      <c r="V162" s="7">
        <f>$V$2</f>
        <v>1</v>
      </c>
      <c r="W162" s="7"/>
      <c r="X162" s="7"/>
      <c r="Y162" s="7"/>
      <c r="Z162" s="7"/>
      <c r="AA162" s="7"/>
      <c r="AB162" s="7"/>
      <c r="AC162" s="7"/>
      <c r="AD162" s="7"/>
      <c r="AE162" s="7"/>
      <c r="AF162" s="7"/>
      <c r="AG162" s="7"/>
      <c r="AH162" s="7"/>
      <c r="AI162" s="7"/>
      <c r="AJ162" s="7"/>
      <c r="AK162" s="7"/>
      <c r="AL162" s="7"/>
      <c r="AM162" s="6"/>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16"/>
    </row>
    <row r="163" spans="1:143" ht="102" x14ac:dyDescent="0.4">
      <c r="A163" s="186" t="str">
        <f>IF(M163,COUNTIF($M$4:M163,TRUE),"X")</f>
        <v>X</v>
      </c>
      <c r="B163" s="71" t="s">
        <v>1039</v>
      </c>
      <c r="C163" s="51" t="s">
        <v>1013</v>
      </c>
      <c r="D163" s="51" t="s">
        <v>1033</v>
      </c>
      <c r="E163" s="51" t="s">
        <v>1223</v>
      </c>
      <c r="F163" s="126"/>
      <c r="G163" s="126"/>
      <c r="H163" s="51"/>
      <c r="I163" s="190" t="s">
        <v>623</v>
      </c>
      <c r="J163" s="182"/>
      <c r="K163" s="80" t="s">
        <v>1086</v>
      </c>
      <c r="L163" s="6">
        <f t="shared" si="30"/>
        <v>0</v>
      </c>
      <c r="M163" s="6" t="b">
        <f>2=SUM($N163,OR(Q163,S163,T163,V163))</f>
        <v>0</v>
      </c>
      <c r="N163" s="6">
        <f>$N$2</f>
        <v>0</v>
      </c>
      <c r="O163" s="7"/>
      <c r="P163" s="7"/>
      <c r="Q163" s="7">
        <f>$Q$2</f>
        <v>1</v>
      </c>
      <c r="R163" s="7"/>
      <c r="S163" s="7">
        <f>$S$2</f>
        <v>1</v>
      </c>
      <c r="T163" s="7">
        <f>$T$2</f>
        <v>1</v>
      </c>
      <c r="U163" s="7"/>
      <c r="V163" s="7">
        <f>$V$2</f>
        <v>1</v>
      </c>
      <c r="W163" s="7"/>
      <c r="X163" s="7"/>
      <c r="Y163" s="7"/>
      <c r="Z163" s="7"/>
      <c r="AA163" s="7"/>
      <c r="AB163" s="7"/>
      <c r="AC163" s="7"/>
      <c r="AD163" s="7"/>
      <c r="AE163" s="7"/>
      <c r="AF163" s="7"/>
      <c r="AG163" s="7"/>
      <c r="AH163" s="7"/>
      <c r="AI163" s="7"/>
      <c r="AJ163" s="7"/>
      <c r="AK163" s="7"/>
      <c r="AL163" s="7"/>
      <c r="AM163" s="6"/>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16"/>
    </row>
    <row r="164" spans="1:143" ht="87.45" x14ac:dyDescent="0.4">
      <c r="A164" s="186" t="str">
        <f>IF(M164,COUNTIF($M$4:M164,TRUE),"X")</f>
        <v>X</v>
      </c>
      <c r="B164" s="71" t="s">
        <v>1040</v>
      </c>
      <c r="C164" s="51" t="s">
        <v>1013</v>
      </c>
      <c r="D164" s="51" t="s">
        <v>1033</v>
      </c>
      <c r="E164" s="51" t="s">
        <v>1224</v>
      </c>
      <c r="F164" s="126"/>
      <c r="G164" s="126"/>
      <c r="H164" s="51"/>
      <c r="I164" s="190" t="s">
        <v>623</v>
      </c>
      <c r="J164" s="182"/>
      <c r="K164" s="80" t="s">
        <v>1034</v>
      </c>
      <c r="L164" s="6">
        <f t="shared" si="30"/>
        <v>0</v>
      </c>
      <c r="M164" s="6" t="b">
        <f>1=SUM($EA164)</f>
        <v>0</v>
      </c>
      <c r="N164" s="6"/>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6"/>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f>$EA$2</f>
        <v>0</v>
      </c>
      <c r="EB164" s="7"/>
      <c r="EC164" s="7"/>
      <c r="ED164" s="7"/>
      <c r="EE164" s="7"/>
      <c r="EF164" s="7"/>
      <c r="EG164" s="7"/>
      <c r="EH164" s="7"/>
      <c r="EI164" s="7"/>
      <c r="EJ164" s="7"/>
      <c r="EK164" s="7"/>
      <c r="EL164" s="7"/>
      <c r="EM164" s="16"/>
    </row>
    <row r="165" spans="1:143" ht="291.45" x14ac:dyDescent="0.4">
      <c r="A165" s="260">
        <f>IF(M165,COUNTIF($M$4:M165,TRUE),"X")</f>
        <v>115</v>
      </c>
      <c r="B165" s="247" t="s">
        <v>1041</v>
      </c>
      <c r="C165" s="112" t="s">
        <v>1042</v>
      </c>
      <c r="D165" s="112" t="s">
        <v>1043</v>
      </c>
      <c r="E165" s="112" t="s">
        <v>1226</v>
      </c>
      <c r="F165" s="126"/>
      <c r="G165" s="126"/>
      <c r="H165" s="112"/>
      <c r="I165" s="248" t="s">
        <v>623</v>
      </c>
      <c r="J165" s="182"/>
      <c r="K165" s="249" t="s">
        <v>1044</v>
      </c>
      <c r="L165" s="200">
        <f t="shared" si="30"/>
        <v>1</v>
      </c>
      <c r="M165" s="200" t="b">
        <f>3=SUM(OR(AG165:AL165),DY165,AQ165)</f>
        <v>1</v>
      </c>
      <c r="N165" s="200"/>
      <c r="O165" s="257"/>
      <c r="P165" s="257"/>
      <c r="Q165" s="257"/>
      <c r="R165" s="257"/>
      <c r="S165" s="257"/>
      <c r="T165" s="257"/>
      <c r="U165" s="257"/>
      <c r="V165" s="257"/>
      <c r="W165" s="257"/>
      <c r="X165" s="257"/>
      <c r="Y165" s="257"/>
      <c r="Z165" s="257"/>
      <c r="AA165" s="257"/>
      <c r="AB165" s="257"/>
      <c r="AC165" s="257"/>
      <c r="AD165" s="257"/>
      <c r="AE165" s="257"/>
      <c r="AF165" s="257"/>
      <c r="AG165" s="257">
        <f>$AG$2</f>
        <v>1</v>
      </c>
      <c r="AH165" s="257">
        <f>$AH$2</f>
        <v>1</v>
      </c>
      <c r="AI165" s="257">
        <f>$AI$2</f>
        <v>1</v>
      </c>
      <c r="AJ165" s="257">
        <f>$AJ$2</f>
        <v>1</v>
      </c>
      <c r="AK165" s="257">
        <f>$AK$2</f>
        <v>1</v>
      </c>
      <c r="AL165" s="257">
        <f>$AL$2</f>
        <v>1</v>
      </c>
      <c r="AM165" s="200"/>
      <c r="AN165" s="257"/>
      <c r="AO165" s="257"/>
      <c r="AP165" s="257"/>
      <c r="AQ165" s="257">
        <f>$AQ$2</f>
        <v>1</v>
      </c>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c r="CP165" s="257"/>
      <c r="CQ165" s="257"/>
      <c r="CR165" s="257"/>
      <c r="CS165" s="257"/>
      <c r="CT165" s="257"/>
      <c r="CU165" s="257"/>
      <c r="CV165" s="257"/>
      <c r="CW165" s="257"/>
      <c r="CX165" s="257"/>
      <c r="CY165" s="257"/>
      <c r="CZ165" s="257"/>
      <c r="DA165" s="257"/>
      <c r="DB165" s="257"/>
      <c r="DC165" s="257"/>
      <c r="DD165" s="257"/>
      <c r="DE165" s="257"/>
      <c r="DF165" s="257"/>
      <c r="DG165" s="257"/>
      <c r="DH165" s="257"/>
      <c r="DI165" s="257"/>
      <c r="DJ165" s="257"/>
      <c r="DK165" s="257"/>
      <c r="DL165" s="257"/>
      <c r="DM165" s="257"/>
      <c r="DN165" s="257"/>
      <c r="DO165" s="257"/>
      <c r="DP165" s="257"/>
      <c r="DQ165" s="257"/>
      <c r="DR165" s="257"/>
      <c r="DS165" s="257"/>
      <c r="DT165" s="257"/>
      <c r="DU165" s="257"/>
      <c r="DV165" s="257"/>
      <c r="DW165" s="257"/>
      <c r="DX165" s="257"/>
      <c r="DY165" s="257">
        <f>$DY$2</f>
        <v>1</v>
      </c>
      <c r="DZ165" s="257"/>
      <c r="EA165" s="257"/>
      <c r="EB165" s="257"/>
      <c r="EC165" s="257"/>
      <c r="ED165" s="257"/>
      <c r="EE165" s="257"/>
      <c r="EF165" s="257"/>
      <c r="EG165" s="257"/>
      <c r="EH165" s="257"/>
      <c r="EI165" s="257"/>
      <c r="EJ165" s="257"/>
      <c r="EK165" s="257"/>
      <c r="EL165" s="257"/>
      <c r="EM165" s="16"/>
    </row>
    <row r="166" spans="1:143" s="255" customFormat="1" ht="72.900000000000006" x14ac:dyDescent="0.4">
      <c r="A166" s="186">
        <f>IF(M166,COUNTIF($M$4:M166,TRUE),"X")</f>
        <v>116</v>
      </c>
      <c r="B166" s="71" t="s">
        <v>1045</v>
      </c>
      <c r="C166" s="51" t="s">
        <v>1042</v>
      </c>
      <c r="D166" s="51" t="s">
        <v>1043</v>
      </c>
      <c r="E166" s="51" t="s">
        <v>1046</v>
      </c>
      <c r="F166" s="126"/>
      <c r="G166" s="126"/>
      <c r="H166" s="51"/>
      <c r="I166" s="254" t="s">
        <v>623</v>
      </c>
      <c r="K166" s="80" t="s">
        <v>1047</v>
      </c>
      <c r="L166" s="6">
        <f t="shared" si="30"/>
        <v>1</v>
      </c>
      <c r="M166" s="6" t="b">
        <f>3=SUM(OR(AG166:AH166),DY166,AQ166)</f>
        <v>1</v>
      </c>
      <c r="N166" s="6"/>
      <c r="O166" s="7"/>
      <c r="P166" s="7"/>
      <c r="Q166" s="7"/>
      <c r="R166" s="7"/>
      <c r="S166" s="7"/>
      <c r="T166" s="7"/>
      <c r="U166" s="7"/>
      <c r="V166" s="7"/>
      <c r="W166" s="7"/>
      <c r="X166" s="7"/>
      <c r="Y166" s="7"/>
      <c r="Z166" s="7"/>
      <c r="AA166" s="7"/>
      <c r="AB166" s="7"/>
      <c r="AC166" s="7"/>
      <c r="AD166" s="7"/>
      <c r="AE166" s="7"/>
      <c r="AF166" s="7"/>
      <c r="AG166" s="7">
        <f>$AG$2</f>
        <v>1</v>
      </c>
      <c r="AH166" s="7">
        <f>$AH$2</f>
        <v>1</v>
      </c>
      <c r="AI166" s="7"/>
      <c r="AJ166" s="7"/>
      <c r="AK166" s="7"/>
      <c r="AL166" s="7"/>
      <c r="AM166" s="6"/>
      <c r="AN166" s="7"/>
      <c r="AO166" s="7"/>
      <c r="AP166" s="7"/>
      <c r="AQ166" s="7">
        <f>$AQ$2</f>
        <v>1</v>
      </c>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f>$DY$2</f>
        <v>1</v>
      </c>
      <c r="DZ166" s="7"/>
      <c r="EA166" s="7"/>
      <c r="EB166" s="7"/>
      <c r="EC166" s="7"/>
      <c r="ED166" s="7"/>
      <c r="EE166" s="7"/>
      <c r="EF166" s="7"/>
      <c r="EG166" s="7"/>
      <c r="EH166" s="7"/>
      <c r="EI166" s="7"/>
      <c r="EJ166" s="7"/>
      <c r="EK166" s="7"/>
      <c r="EL166" s="7"/>
    </row>
    <row r="167" spans="1:143" ht="219" thickBot="1" x14ac:dyDescent="0.45">
      <c r="A167" s="259">
        <f>IF(M167,COUNTIF($M$4:M167,TRUE),"X")</f>
        <v>117</v>
      </c>
      <c r="B167" s="250" t="s">
        <v>1228</v>
      </c>
      <c r="C167" s="120" t="s">
        <v>1042</v>
      </c>
      <c r="D167" s="120" t="s">
        <v>1227</v>
      </c>
      <c r="E167" s="120" t="s">
        <v>1229</v>
      </c>
      <c r="F167" s="251"/>
      <c r="G167" s="251"/>
      <c r="H167" s="120"/>
      <c r="I167" s="252" t="s">
        <v>623</v>
      </c>
      <c r="K167" s="253" t="s">
        <v>1250</v>
      </c>
      <c r="L167" s="20">
        <f t="shared" si="30"/>
        <v>1</v>
      </c>
      <c r="M167" s="20" t="b">
        <f>2=SUM(OR(AN167:AP167),OR(2=SUM(OR(AG167:AL167),OR(CO167,DK167,2=SUM(AA167,OR(DV167:DW167)))),2=SUM(OR(AG167:AH167),OR(DX167,2=SUM(CF167,CE167)))))</f>
        <v>1</v>
      </c>
      <c r="N167" s="20"/>
      <c r="O167" s="258"/>
      <c r="P167" s="258"/>
      <c r="Q167" s="258"/>
      <c r="R167" s="258"/>
      <c r="S167" s="258"/>
      <c r="T167" s="258"/>
      <c r="U167" s="258"/>
      <c r="V167" s="258"/>
      <c r="W167" s="258"/>
      <c r="X167" s="258"/>
      <c r="Y167" s="258"/>
      <c r="Z167" s="258"/>
      <c r="AA167" s="258">
        <f>$AA$2</f>
        <v>1</v>
      </c>
      <c r="AB167" s="258"/>
      <c r="AC167" s="258"/>
      <c r="AD167" s="258"/>
      <c r="AE167" s="258"/>
      <c r="AF167" s="258"/>
      <c r="AG167" s="258">
        <f>$AG$2</f>
        <v>1</v>
      </c>
      <c r="AH167" s="258">
        <f>$AH$2</f>
        <v>1</v>
      </c>
      <c r="AI167" s="258">
        <f>$AI$2</f>
        <v>1</v>
      </c>
      <c r="AJ167" s="258">
        <f>$AJ$2</f>
        <v>1</v>
      </c>
      <c r="AK167" s="258">
        <f>$AK$2</f>
        <v>1</v>
      </c>
      <c r="AL167" s="258">
        <f>$AL$2</f>
        <v>1</v>
      </c>
      <c r="AM167" s="20"/>
      <c r="AN167" s="258">
        <f>$AN$2</f>
        <v>1</v>
      </c>
      <c r="AO167" s="7">
        <f>$AO$2</f>
        <v>1</v>
      </c>
      <c r="AP167" s="7">
        <f>$AP$2</f>
        <v>1</v>
      </c>
      <c r="AQ167" s="258"/>
      <c r="AR167" s="258"/>
      <c r="AS167" s="258"/>
      <c r="AT167" s="258"/>
      <c r="AU167" s="258"/>
      <c r="AV167" s="258"/>
      <c r="AW167" s="258"/>
      <c r="AX167" s="258"/>
      <c r="AY167" s="258"/>
      <c r="AZ167" s="258"/>
      <c r="BA167" s="258"/>
      <c r="BB167" s="258"/>
      <c r="BC167" s="258"/>
      <c r="BD167" s="258"/>
      <c r="BE167" s="258"/>
      <c r="BF167" s="258"/>
      <c r="BG167" s="258"/>
      <c r="BH167" s="258"/>
      <c r="BI167" s="258"/>
      <c r="BJ167" s="258"/>
      <c r="BK167" s="258"/>
      <c r="BL167" s="258"/>
      <c r="BM167" s="258"/>
      <c r="BN167" s="258"/>
      <c r="BO167" s="258"/>
      <c r="BP167" s="258"/>
      <c r="BQ167" s="258"/>
      <c r="BR167" s="258"/>
      <c r="BS167" s="258"/>
      <c r="BT167" s="258"/>
      <c r="BU167" s="258"/>
      <c r="BV167" s="258"/>
      <c r="BW167" s="258"/>
      <c r="BX167" s="258"/>
      <c r="BY167" s="258"/>
      <c r="BZ167" s="258"/>
      <c r="CA167" s="258"/>
      <c r="CB167" s="258"/>
      <c r="CC167" s="258"/>
      <c r="CD167" s="258"/>
      <c r="CE167" s="20">
        <f>$CE$2</f>
        <v>1</v>
      </c>
      <c r="CF167" s="20">
        <f>$CF$2</f>
        <v>1</v>
      </c>
      <c r="CG167" s="258"/>
      <c r="CH167" s="258"/>
      <c r="CI167" s="258"/>
      <c r="CJ167" s="258"/>
      <c r="CK167" s="258"/>
      <c r="CL167" s="258"/>
      <c r="CM167" s="258"/>
      <c r="CN167" s="258"/>
      <c r="CO167" s="258">
        <f>$CO$2</f>
        <v>1</v>
      </c>
      <c r="CP167" s="258"/>
      <c r="CQ167" s="258"/>
      <c r="CR167" s="258"/>
      <c r="CS167" s="258"/>
      <c r="CT167" s="258"/>
      <c r="CU167" s="258"/>
      <c r="CV167" s="258"/>
      <c r="CW167" s="258"/>
      <c r="CX167" s="258"/>
      <c r="CY167" s="258"/>
      <c r="CZ167" s="258"/>
      <c r="DA167" s="258"/>
      <c r="DB167" s="258"/>
      <c r="DC167" s="258"/>
      <c r="DD167" s="258"/>
      <c r="DE167" s="258"/>
      <c r="DF167" s="258"/>
      <c r="DG167" s="258"/>
      <c r="DH167" s="258"/>
      <c r="DI167" s="258"/>
      <c r="DJ167" s="258"/>
      <c r="DK167" s="258">
        <f>$DK$2</f>
        <v>1</v>
      </c>
      <c r="DL167" s="258"/>
      <c r="DM167" s="258"/>
      <c r="DN167" s="258"/>
      <c r="DO167" s="258"/>
      <c r="DP167" s="258"/>
      <c r="DQ167" s="258"/>
      <c r="DR167" s="258"/>
      <c r="DS167" s="258"/>
      <c r="DT167" s="258"/>
      <c r="DU167" s="258"/>
      <c r="DV167" s="20">
        <f>$DV$2</f>
        <v>1</v>
      </c>
      <c r="DW167" s="20">
        <f>$DW$2</f>
        <v>1</v>
      </c>
      <c r="DX167" s="258">
        <f>$DX$2</f>
        <v>1</v>
      </c>
      <c r="DY167" s="258"/>
      <c r="DZ167" s="258"/>
      <c r="EA167" s="258"/>
      <c r="EB167" s="258"/>
      <c r="EC167" s="258"/>
      <c r="ED167" s="258"/>
      <c r="EE167" s="258"/>
      <c r="EF167" s="258"/>
      <c r="EG167" s="258"/>
      <c r="EH167" s="258"/>
      <c r="EI167" s="258"/>
      <c r="EJ167" s="258"/>
      <c r="EK167" s="258"/>
      <c r="EL167" s="258"/>
    </row>
  </sheetData>
  <sheetProtection algorithmName="SHA-512" hashValue="IHbK/LP+liwn4WoN+v6pHbziPbzehQntqWM3nc4vG4GAm/069hxCVIIHv9279ZEzeZ94OUcgT/emmc7IbOv6gQ==" saltValue="zxPHlekHPpPrhrAUZ/ZJ1Q==" spinCount="100000" sheet="1" formatCells="0" formatRows="0" selectLockedCells="1" autoFilter="0"/>
  <protectedRanges>
    <protectedRange sqref="F4:J165 F166:I167" name="Answers"/>
  </protectedRanges>
  <autoFilter ref="A3:I167" xr:uid="{00000000-0001-0000-0400-000000000000}"/>
  <mergeCells count="3">
    <mergeCell ref="A2:I2"/>
    <mergeCell ref="K2:M2"/>
    <mergeCell ref="L3:M3"/>
  </mergeCells>
  <conditionalFormatting sqref="A79:E79 A66:C68 E66:E68 A4:I5 A82:E91 A96:E107 A145:E165 A6:E65 I6:I165 A72:E75 A111:E142 A143:D144 A166:D167 F167:I167 H166:I166 H72:H75 H111:H165 H96:H107 H82:H91 H6:H68 H79 F6:G166">
    <cfRule type="expression" dxfId="89" priority="13">
      <formula>$A4="x"</formula>
    </cfRule>
  </conditionalFormatting>
  <conditionalFormatting sqref="E143:E144">
    <cfRule type="expression" dxfId="88" priority="12">
      <formula>$A143="x"</formula>
    </cfRule>
  </conditionalFormatting>
  <conditionalFormatting sqref="E69:E71 A69:C71 H69:H71">
    <cfRule type="expression" dxfId="87" priority="11">
      <formula>$A69="x"</formula>
    </cfRule>
  </conditionalFormatting>
  <conditionalFormatting sqref="A76:E78 H76:H78">
    <cfRule type="expression" dxfId="86" priority="10">
      <formula>$A76="x"</formula>
    </cfRule>
  </conditionalFormatting>
  <conditionalFormatting sqref="A80:E81 H80:H81">
    <cfRule type="expression" dxfId="85" priority="9">
      <formula>$A80="x"</formula>
    </cfRule>
  </conditionalFormatting>
  <conditionalFormatting sqref="C92:D93">
    <cfRule type="expression" dxfId="84" priority="7">
      <formula>$A92="x"</formula>
    </cfRule>
  </conditionalFormatting>
  <conditionalFormatting sqref="E92:E93 A92:B93 H92:H93">
    <cfRule type="expression" dxfId="83" priority="8">
      <formula>$A92="x"</formula>
    </cfRule>
  </conditionalFormatting>
  <conditionalFormatting sqref="C94:C95">
    <cfRule type="expression" dxfId="82" priority="5">
      <formula>$A94="x"</formula>
    </cfRule>
  </conditionalFormatting>
  <conditionalFormatting sqref="D94:E95 A94:B95 H94:H95">
    <cfRule type="expression" dxfId="81" priority="6">
      <formula>$A94="x"</formula>
    </cfRule>
  </conditionalFormatting>
  <conditionalFormatting sqref="A108:E110 H108:H110">
    <cfRule type="expression" dxfId="80" priority="4">
      <formula>$A108="x"</formula>
    </cfRule>
  </conditionalFormatting>
  <conditionalFormatting sqref="D66">
    <cfRule type="expression" dxfId="79" priority="3">
      <formula>$A66="x"</formula>
    </cfRule>
  </conditionalFormatting>
  <conditionalFormatting sqref="D67:D71">
    <cfRule type="expression" dxfId="78" priority="2">
      <formula>$A67="x"</formula>
    </cfRule>
  </conditionalFormatting>
  <conditionalFormatting sqref="E166:E167">
    <cfRule type="expression" dxfId="77" priority="1">
      <formula>$A166="x"</formula>
    </cfRule>
  </conditionalFormatting>
  <dataValidations count="1">
    <dataValidation type="list" allowBlank="1" showInputMessage="1" showErrorMessage="1" sqref="I4:I167" xr:uid="{91BC076F-F762-4CEB-9C91-FB9052F471AC}">
      <formula1>$EN$4:$EN$7</formula1>
    </dataValidation>
  </dataValidations>
  <printOptions horizontalCentered="1" verticalCentered="1"/>
  <pageMargins left="0.70866141732283472" right="0.70866141732283472" top="1.299212598425197" bottom="0.98425196850393704" header="0.31496062992125984" footer="0.31496062992125984"/>
  <pageSetup paperSize="9" scale="10" orientation="landscape" r:id="rId1"/>
  <headerFooter>
    <oddHeader xml:space="preserve">&amp;L&amp;G&amp;R&amp;K002060Draft Functions List
ERTMS Trackside Approval Learning Case
</oddHeader>
    <oddFooter>&amp;L&amp;K002060120 Rue Marc Lefrancq  |  BP 20392  |  FR-59307 Valenciennes Cedex
Tel. +33 (0)327 09 65 00  |  era.europa.eu
&amp;RPage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9AE3-C117-40DF-AD27-CA2A055959B6}">
  <sheetPr>
    <tabColor rgb="FF92D050"/>
  </sheetPr>
  <dimension ref="A1:CE195"/>
  <sheetViews>
    <sheetView showGridLines="0" zoomScaleNormal="100" workbookViewId="0">
      <pane ySplit="2" topLeftCell="A3" activePane="bottomLeft" state="frozen"/>
      <selection activeCell="CS2" sqref="CS2"/>
      <selection pane="bottomLeft" activeCell="E4" sqref="E4"/>
    </sheetView>
  </sheetViews>
  <sheetFormatPr defaultColWidth="8.69140625" defaultRowHeight="14.6" x14ac:dyDescent="0.4"/>
  <cols>
    <col min="1" max="1" width="5.4609375" customWidth="1"/>
    <col min="2" max="2" width="22.3046875" customWidth="1"/>
    <col min="3" max="3" width="37.53515625" customWidth="1"/>
    <col min="4" max="4" width="50.69140625" bestFit="1" customWidth="1"/>
    <col min="5" max="5" width="10.4609375" customWidth="1"/>
    <col min="6" max="6" width="72.765625" customWidth="1"/>
    <col min="7" max="7" width="66.53515625" customWidth="1"/>
    <col min="8" max="8" width="11.4609375" customWidth="1"/>
    <col min="9" max="9" width="114.53515625" style="14" hidden="1" customWidth="1"/>
    <col min="10" max="11" width="8.69140625" style="146" hidden="1" customWidth="1"/>
    <col min="12" max="12" width="9.4609375" hidden="1" customWidth="1"/>
    <col min="13" max="13" width="12" hidden="1" customWidth="1"/>
    <col min="14" max="14" width="10.3046875" hidden="1" customWidth="1"/>
    <col min="15" max="15" width="19.69140625" hidden="1" customWidth="1"/>
    <col min="16" max="16" width="23.53515625" hidden="1" customWidth="1"/>
    <col min="17" max="18" width="28.07421875" hidden="1" customWidth="1"/>
    <col min="19" max="20" width="32.53515625" hidden="1" customWidth="1"/>
    <col min="21" max="21" width="42.07421875" hidden="1" customWidth="1"/>
    <col min="22" max="22" width="19.69140625" hidden="1" customWidth="1"/>
    <col min="23" max="23" width="23.53515625" hidden="1" customWidth="1"/>
    <col min="24" max="25" width="28.07421875" hidden="1" customWidth="1"/>
    <col min="26" max="27" width="32.53515625" hidden="1" customWidth="1"/>
    <col min="28" max="28" width="42.07421875" hidden="1" customWidth="1"/>
    <col min="29" max="31" width="6" hidden="1" customWidth="1"/>
    <col min="32" max="32" width="10.53515625" hidden="1" customWidth="1"/>
    <col min="33" max="33" width="5.3046875" hidden="1" customWidth="1"/>
    <col min="34" max="34" width="7.69140625" hidden="1" customWidth="1"/>
    <col min="35" max="35" width="5.3046875" hidden="1" customWidth="1"/>
    <col min="36" max="36" width="7.69140625" hidden="1" customWidth="1"/>
    <col min="37" max="41" width="5.3046875" hidden="1" customWidth="1"/>
    <col min="42" max="43" width="6.69140625" hidden="1" customWidth="1"/>
    <col min="44" max="44" width="20.69140625" hidden="1" customWidth="1"/>
    <col min="45" max="45" width="9.3046875" hidden="1" customWidth="1"/>
    <col min="46" max="49" width="7.3046875" hidden="1" customWidth="1"/>
    <col min="50" max="51" width="7.53515625" hidden="1" customWidth="1"/>
    <col min="52" max="55" width="7.4609375" hidden="1" customWidth="1"/>
    <col min="56" max="57" width="9.84375" hidden="1" customWidth="1"/>
    <col min="58" max="58" width="8.53515625" hidden="1" customWidth="1"/>
    <col min="59" max="59" width="16.69140625" hidden="1" customWidth="1"/>
    <col min="60" max="60" width="14.4609375" hidden="1" customWidth="1"/>
    <col min="61" max="61" width="21.53515625" hidden="1" customWidth="1"/>
    <col min="62" max="62" width="11.53515625" hidden="1" customWidth="1"/>
    <col min="63" max="63" width="11.4609375" hidden="1" customWidth="1"/>
    <col min="64" max="64" width="14.3046875" hidden="1" customWidth="1"/>
    <col min="65" max="65" width="16" hidden="1" customWidth="1"/>
    <col min="66" max="66" width="14.4609375" hidden="1" customWidth="1"/>
    <col min="67" max="67" width="16.07421875" hidden="1" customWidth="1"/>
    <col min="68" max="68" width="13.84375" hidden="1" customWidth="1"/>
    <col min="69" max="69" width="15.69140625" hidden="1" customWidth="1"/>
    <col min="70" max="70" width="18.69140625" hidden="1" customWidth="1"/>
    <col min="71" max="71" width="11.4609375" hidden="1" customWidth="1"/>
    <col min="72" max="72" width="13" hidden="1" customWidth="1"/>
    <col min="73" max="73" width="25.69140625" hidden="1" customWidth="1"/>
    <col min="74" max="74" width="14.4609375" hidden="1" customWidth="1"/>
    <col min="75" max="75" width="30.69140625" hidden="1" customWidth="1"/>
    <col min="76" max="76" width="17.4609375" hidden="1" customWidth="1"/>
    <col min="77" max="77" width="51.84375" hidden="1" customWidth="1"/>
    <col min="78" max="78" width="54.4609375" hidden="1" customWidth="1"/>
    <col min="79" max="80" width="11.4609375" hidden="1" customWidth="1"/>
    <col min="81" max="81" width="9.4609375" hidden="1" customWidth="1"/>
    <col min="82" max="82" width="11.3046875" hidden="1" customWidth="1"/>
    <col min="83" max="83" width="8.69140625" hidden="1" customWidth="1"/>
    <col min="84" max="84" width="8.69140625" customWidth="1"/>
  </cols>
  <sheetData>
    <row r="1" spans="1:83" s="14" customFormat="1" ht="27.45" customHeight="1" thickBot="1" x14ac:dyDescent="0.45">
      <c r="A1" s="343" t="s">
        <v>1050</v>
      </c>
      <c r="B1" s="344"/>
      <c r="C1" s="344"/>
      <c r="D1" s="344"/>
      <c r="E1" s="344"/>
      <c r="F1" s="344"/>
      <c r="G1" s="345"/>
      <c r="H1" s="169"/>
      <c r="I1" s="331" t="s">
        <v>229</v>
      </c>
      <c r="J1" s="332"/>
      <c r="K1" s="332"/>
      <c r="L1" s="72">
        <v>0</v>
      </c>
      <c r="M1" s="219">
        <f>(IF(OR('Basic Functions Data List'!$E$4="",'Basic Functions Data List'!$E$4="Yes"),1,0))*('Basic Functions Data List'!$J$4)</f>
        <v>1</v>
      </c>
      <c r="N1" s="219">
        <f>(IF(OR('Basic Functions Data List'!$E$5="",'Basic Functions Data List'!$E$5="Yes"),1,0))*('Basic Functions Data List'!$J$5)</f>
        <v>1</v>
      </c>
      <c r="O1" s="72">
        <f>(IF(OR('Basic Functions Data List'!$E7="",'Basic Functions Data List'!$E7="Only Voice"),1,0))*('Basic Functions Data List'!$J7)</f>
        <v>1</v>
      </c>
      <c r="P1" s="72">
        <f>(IF(OR('Basic Functions Data List'!$E7="",'Basic Functions Data List'!$E7="Only ETCS Data"),1,0))*('Basic Functions Data List'!$J7)</f>
        <v>1</v>
      </c>
      <c r="Q1" s="72">
        <f>(IF(OR('Basic Functions Data List'!$E7="",'Basic Functions Data List'!$E7="Voice and ETCS Data"),1,0))*('Basic Functions Data List'!$J7)</f>
        <v>1</v>
      </c>
      <c r="R1" s="72">
        <f>(IF(OR('Basic Functions Data List'!$E7="",'Basic Functions Data List'!$E7="Only ERTMS/ATO Data"),1,0))*('Basic Functions Data List'!$J7)</f>
        <v>1</v>
      </c>
      <c r="S1" s="72">
        <f>(IF(OR('Basic Functions Data List'!$E7="",'Basic Functions Data List'!$E7="Voice and ERTMS/ATO Data"),1,0))*('Basic Functions Data List'!$J7)</f>
        <v>1</v>
      </c>
      <c r="T1" s="72">
        <f>(IF(OR('Basic Functions Data List'!$E7="",'Basic Functions Data List'!$E7="ETCS Data and ERTMS/ATO Data"),1,0))*('Basic Functions Data List'!$J7)</f>
        <v>1</v>
      </c>
      <c r="U1" s="72">
        <f>(IF(OR('Basic Functions Data List'!$E7="",'Basic Functions Data List'!$E7="Voice, ETCS Data and ERTMS/ATO Data"),1,0))*('Basic Functions Data List'!$J7)</f>
        <v>1</v>
      </c>
      <c r="V1" s="72">
        <f>(IF(OR('Basic Functions Data List'!$E8="",'Basic Functions Data List'!$E8="Only Voice"),1,0))*('Basic Functions Data List'!$J8)</f>
        <v>1</v>
      </c>
      <c r="W1" s="72">
        <f>(IF(OR('Basic Functions Data List'!$E8="",'Basic Functions Data List'!$E8="Only ETCS Data"),1,0))*('Basic Functions Data List'!$J8)</f>
        <v>1</v>
      </c>
      <c r="X1" s="72">
        <f>(IF(OR('Basic Functions Data List'!$E8="",'Basic Functions Data List'!$E8="Voice and ETCS Data"),1,0))*('Basic Functions Data List'!$J8)</f>
        <v>1</v>
      </c>
      <c r="Y1" s="72">
        <f>(IF(OR('Basic Functions Data List'!$E8="",'Basic Functions Data List'!$E8="Only ERTMS/ATO Data"),1,0))*('Basic Functions Data List'!$J8)</f>
        <v>1</v>
      </c>
      <c r="Z1" s="72">
        <f>(IF(OR('Basic Functions Data List'!$E8="",'Basic Functions Data List'!$E8="Voice and ERTMS/ATO Data"),1,0))*('Basic Functions Data List'!$J8)</f>
        <v>1</v>
      </c>
      <c r="AA1" s="72">
        <f>(IF(OR('Basic Functions Data List'!$E8="",'Basic Functions Data List'!$E8="ETCS Data and ERTMS/ATO Data"),1,0))*('Basic Functions Data List'!$J8)</f>
        <v>1</v>
      </c>
      <c r="AB1" s="72">
        <f>(IF(OR('Basic Functions Data List'!$E8="",'Basic Functions Data List'!$E8="Voice, ETCS Data and ERTMS/ATO Data"),1,0))*('Basic Functions Data List'!$J8)</f>
        <v>1</v>
      </c>
      <c r="AC1" s="72">
        <f>(IF(OR('Basic Functions Data List'!$E11="",'Basic Functions Data List'!$E11=AC$2),1,0))*('Basic Functions Data List'!$J11)</f>
        <v>1</v>
      </c>
      <c r="AD1" s="72">
        <f>(IF(OR('Basic Functions Data List'!$E11="",'Basic Functions Data List'!$E11=AD$2),1,0))*('Basic Functions Data List'!$J11)</f>
        <v>1</v>
      </c>
      <c r="AE1" s="72">
        <f>(IF(OR('Basic Functions Data List'!$E11="",'Basic Functions Data List'!$E11=AE$2),1,0))*('Basic Functions Data List'!$J11)</f>
        <v>1</v>
      </c>
      <c r="AF1" s="72">
        <f>(IF(OR('Basic Functions Data List'!$E11="",'Basic Functions Data List'!$E11=AF$2),1,0))*('Basic Functions Data List'!$J11)</f>
        <v>1</v>
      </c>
      <c r="AG1" s="72">
        <f>(IF(OR('Basic Functions Data List'!$E13="",'Basic Functions Data List'!$E13=AG$2),1,0))*('Basic Functions Data List'!$J13)</f>
        <v>1</v>
      </c>
      <c r="AH1" s="72">
        <f>(IF(OR('Basic Functions Data List'!$E13="",NOT('Basic Functions Data List'!$E13="1.0")),1,0))*('Basic Functions Data List'!$J13)</f>
        <v>1</v>
      </c>
      <c r="AI1" s="72">
        <f>(IF(OR('Basic Functions Data List'!$E13="",'Basic Functions Data List'!$E13=AI$2),1,0))*('Basic Functions Data List'!$J13)</f>
        <v>1</v>
      </c>
      <c r="AJ1" s="72">
        <f>(IF(OR('Basic Functions Data List'!$E13="",NOT('Basic Functions Data List'!$E13="1.1")),1,0))*('Basic Functions Data List'!$J13)</f>
        <v>1</v>
      </c>
      <c r="AK1" s="72">
        <f>(IF(OR('Basic Functions Data List'!$E13="",'Basic Functions Data List'!$E13=AK$2),1,0))*('Basic Functions Data List'!$J13)</f>
        <v>1</v>
      </c>
      <c r="AL1" s="72">
        <f>(IF(OR('Basic Functions Data List'!$E13="",'Basic Functions Data List'!$E13=AL$2),1,0))*('Basic Functions Data List'!$J13)</f>
        <v>1</v>
      </c>
      <c r="AM1" s="72">
        <f>(IF(OR('Basic Functions Data List'!$E13="",'Basic Functions Data List'!$E13=AM$2),1,0))*('Basic Functions Data List'!$J13)</f>
        <v>1</v>
      </c>
      <c r="AN1" s="72">
        <f>(IF(OR('Basic Functions Data List'!$E13="",'Basic Functions Data List'!$E13=AN$2),1,0))*('Basic Functions Data List'!$J13)</f>
        <v>1</v>
      </c>
      <c r="AO1" s="72">
        <f>(IF(OR('Basic Functions Data List'!$E13="",'Basic Functions Data List'!$E13=AO$2),1,0))*('Basic Functions Data List'!$J13)</f>
        <v>1</v>
      </c>
      <c r="AP1" s="72">
        <f>(IF(OR('Basic Functions Data List'!$E15="",'Basic Functions Data List'!$E15=AP$2),1,0))*('Basic Functions Data List'!$J15)</f>
        <v>1</v>
      </c>
      <c r="AQ1" s="72">
        <f>(IF(OR('Basic Functions Data List'!$E15="",'Basic Functions Data List'!$E15=AQ$2),1,0))*('Basic Functions Data List'!$J15)</f>
        <v>1</v>
      </c>
      <c r="AR1" s="72">
        <f>(IF('Basic Functions Data List'!$E17&lt;&gt;"No additional level",1,0))*('Basic Functions Data List'!$J17)</f>
        <v>1</v>
      </c>
      <c r="AS1" s="72">
        <f>(IF(OR('Basic Functions Data List'!$E17="",'Basic Functions Data List'!$E17=AS$2),1,0))*('Basic Functions Data List'!$J17)</f>
        <v>1</v>
      </c>
      <c r="AT1" s="72">
        <f>(IF(OR('Basic Functions Data List'!$E17="",'Basic Functions Data List'!$E17=AT$2),1,0))*('Basic Functions Data List'!$J17)</f>
        <v>1</v>
      </c>
      <c r="AU1" s="72">
        <f>(IF(OR('Basic Functions Data List'!$E17="",'Basic Functions Data List'!$E17=AU$2),1,0))*('Basic Functions Data List'!$J17)</f>
        <v>1</v>
      </c>
      <c r="AV1" s="72">
        <f>(IF(OR('Basic Functions Data List'!$E17="",'Basic Functions Data List'!$E17=AV$2),1,0))*('Basic Functions Data List'!$J17)</f>
        <v>1</v>
      </c>
      <c r="AW1" s="72">
        <f>(IF(OR('Basic Functions Data List'!$E17="",'Basic Functions Data List'!$E17=AW$2),1,0))*('Basic Functions Data List'!$J17)</f>
        <v>1</v>
      </c>
      <c r="AX1" s="72">
        <f>(IF(OR('Basic Functions Data List'!$E16="",'Basic Functions Data List'!$E16=AX$2),1,0))*('Basic Functions Data List'!$J16)</f>
        <v>1</v>
      </c>
      <c r="AY1" s="72">
        <f>(IF(OR('Basic Functions Data List'!$E17="",'Basic Functions Data List'!$E17=AY$2),1,0))*('Basic Functions Data List'!$J17)</f>
        <v>1</v>
      </c>
      <c r="AZ1" s="72">
        <f>(IF(OR('Basic Functions Data List'!$E20="",'Basic Functions Data List'!$E20="yes"),1,0))*('Basic Functions Data List'!$J20)</f>
        <v>1</v>
      </c>
      <c r="BA1" s="72">
        <f>(IF(OR('Basic Functions Data List'!$E21="",'Basic Functions Data List'!$E21="yes"),1,0))*('Basic Functions Data List'!$J21)</f>
        <v>1</v>
      </c>
      <c r="BB1" s="72">
        <f>(IF(OR('Basic Functions Data List'!$E23="",'Basic Functions Data List'!$E23="yes"),1,0))*('Basic Functions Data List'!$J23)</f>
        <v>1</v>
      </c>
      <c r="BC1" s="72">
        <f>(IF(OR('Basic Functions Data List'!$E24="",'Basic Functions Data List'!$E24="yes"),1,0))*('Basic Functions Data List'!$J24)</f>
        <v>1</v>
      </c>
      <c r="BD1" s="72">
        <f>(IF(OR('Basic Functions Data List'!$E27="",'Basic Functions Data List'!$E27="yes"),1,0))*('Basic Functions Data List'!$J27)</f>
        <v>1</v>
      </c>
      <c r="BE1" s="72">
        <f>(IF(OR('Basic Functions Data List'!$E28="",'Basic Functions Data List'!$E28="yes"),1,0))*('Basic Functions Data List'!$J28)</f>
        <v>1</v>
      </c>
      <c r="BF1" s="72">
        <f>(IF(OR('Basic Functions Data List'!$E33="",'Basic Functions Data List'!$E33="yes"),1,0))*('Basic Functions Data List'!$J33)</f>
        <v>1</v>
      </c>
      <c r="BG1" s="72">
        <f>(IF(OR('Basic Functions Data List'!$E36="",NOT('Basic Functions Data List'!$E36="None")),1,0))*('Basic Functions Data List'!$J36)</f>
        <v>1</v>
      </c>
      <c r="BH1" s="72">
        <f>(IF(OR('Basic Functions Data List'!$E38="",'Basic Functions Data List'!$E38="yes"),1,0))*('Basic Functions Data List'!$J38)</f>
        <v>1</v>
      </c>
      <c r="BI1" s="72">
        <f>IF(OR($E$14="",$E$14="yes"),1,0)*($J14)</f>
        <v>1</v>
      </c>
      <c r="BJ1" s="72">
        <f>IF(OR($E$18="",$E$18="yes"),1,0)*($J18)</f>
        <v>1</v>
      </c>
      <c r="BK1" s="72">
        <f>IF(OR($E$23="",$E$23="yes"),1,0)*($J23)</f>
        <v>1</v>
      </c>
      <c r="BL1" s="72">
        <f>IF(OR($E$31="",$E$31="yes"),1,0)*($J31)</f>
        <v>1</v>
      </c>
      <c r="BM1" s="72">
        <f>IF(OR($E$38="",$E$38="yes"),1,0)*($J38)</f>
        <v>1</v>
      </c>
      <c r="BN1" s="72">
        <f>IF(OR($E$46="",$E$46="yes"),1,0)*($J46)</f>
        <v>1</v>
      </c>
      <c r="BO1" s="72">
        <f>IF(OR($E$51="",$E$51="yes"),1,0)*($J51)</f>
        <v>1</v>
      </c>
      <c r="BP1" s="72">
        <f>IF(OR($E$70="",$E$70="yes"),1,0)*($J70)</f>
        <v>1</v>
      </c>
      <c r="BQ1" s="72">
        <f>IF(OR($E$75="",$E$75="yes"),1,0)*($J75)</f>
        <v>1</v>
      </c>
      <c r="BR1" s="72">
        <f>IF(OR($E$83="",$E$83="yes"),1,0)*($J83)</f>
        <v>0</v>
      </c>
      <c r="BS1" s="72">
        <f>IF(OR($E$100="",$E$100="yes"),1,0)*($J100)</f>
        <v>1</v>
      </c>
      <c r="BT1" s="72">
        <f>IF(OR($E$102="",$E$102="yes"),1,0)*($J102)</f>
        <v>1</v>
      </c>
      <c r="BU1" s="72">
        <f>IF(OR($E$112="",$E$112="Yes"),1,0)*($J112)</f>
        <v>1</v>
      </c>
      <c r="BV1" s="72">
        <f>IF(OR($E$158="",$E$158="yes"),1,0)*($J158)</f>
        <v>1</v>
      </c>
      <c r="BW1" s="72">
        <f>IF(OR($E$168="",$E$168="yes"),1,0)*($J168)</f>
        <v>1</v>
      </c>
      <c r="BX1" s="72">
        <f>IF(OR($E$169="",$E$169="yes"),1,0)*($J169)</f>
        <v>1</v>
      </c>
      <c r="BY1" s="72">
        <f>IF(OR($E$170="",$E$170="yes"),1,0)*($J170)</f>
        <v>1</v>
      </c>
      <c r="BZ1" s="72">
        <f>IF(OR($E$178="",$E$178="yes"),1,0)*($J178)</f>
        <v>0</v>
      </c>
      <c r="CA1" s="72">
        <f>IF(OR($E$182="",$E$182="yes"),1,0)*($J182)</f>
        <v>0</v>
      </c>
      <c r="CB1" s="72">
        <f>IF(OR($E$183="",$E$183="yes"),1,0)*($J183)</f>
        <v>0</v>
      </c>
      <c r="CC1" s="16"/>
    </row>
    <row r="2" spans="1:83" ht="24.9" customHeight="1" thickBot="1" x14ac:dyDescent="0.45">
      <c r="A2" s="175" t="s">
        <v>20</v>
      </c>
      <c r="B2" s="105" t="s">
        <v>21</v>
      </c>
      <c r="C2" s="105" t="s">
        <v>22</v>
      </c>
      <c r="D2" s="105" t="s">
        <v>23</v>
      </c>
      <c r="E2" s="105" t="s">
        <v>24</v>
      </c>
      <c r="F2" s="105" t="s">
        <v>230</v>
      </c>
      <c r="G2" s="106" t="s">
        <v>26</v>
      </c>
      <c r="H2" s="170"/>
      <c r="I2" s="177" t="s">
        <v>27</v>
      </c>
      <c r="J2" s="314" t="s">
        <v>28</v>
      </c>
      <c r="K2" s="315"/>
      <c r="L2" s="220" t="s">
        <v>231</v>
      </c>
      <c r="M2" s="218" t="s">
        <v>58</v>
      </c>
      <c r="N2" s="218" t="s">
        <v>232</v>
      </c>
      <c r="O2" s="218" t="s">
        <v>233</v>
      </c>
      <c r="P2" s="218" t="s">
        <v>234</v>
      </c>
      <c r="Q2" s="218" t="s">
        <v>235</v>
      </c>
      <c r="R2" s="218" t="s">
        <v>1069</v>
      </c>
      <c r="S2" s="218" t="s">
        <v>1070</v>
      </c>
      <c r="T2" s="218" t="s">
        <v>1071</v>
      </c>
      <c r="U2" s="218" t="s">
        <v>1072</v>
      </c>
      <c r="V2" s="218" t="s">
        <v>236</v>
      </c>
      <c r="W2" s="218" t="s">
        <v>237</v>
      </c>
      <c r="X2" s="218" t="s">
        <v>238</v>
      </c>
      <c r="Y2" s="218" t="s">
        <v>1073</v>
      </c>
      <c r="Z2" s="218" t="s">
        <v>1074</v>
      </c>
      <c r="AA2" s="218" t="s">
        <v>1075</v>
      </c>
      <c r="AB2" s="218" t="s">
        <v>1076</v>
      </c>
      <c r="AC2" s="218" t="s">
        <v>63</v>
      </c>
      <c r="AD2" s="218" t="s">
        <v>74</v>
      </c>
      <c r="AE2" s="218" t="s">
        <v>83</v>
      </c>
      <c r="AF2" s="218" t="s">
        <v>94</v>
      </c>
      <c r="AG2" s="218" t="s">
        <v>64</v>
      </c>
      <c r="AH2" s="218" t="s">
        <v>239</v>
      </c>
      <c r="AI2" s="218" t="s">
        <v>75</v>
      </c>
      <c r="AJ2" s="218" t="s">
        <v>240</v>
      </c>
      <c r="AK2" s="218" t="s">
        <v>84</v>
      </c>
      <c r="AL2" s="218" t="s">
        <v>95</v>
      </c>
      <c r="AM2" s="218" t="s">
        <v>101</v>
      </c>
      <c r="AN2" s="218" t="s">
        <v>104</v>
      </c>
      <c r="AO2" s="218" t="s">
        <v>108</v>
      </c>
      <c r="AP2" s="218" t="s">
        <v>96</v>
      </c>
      <c r="AQ2" s="218" t="s">
        <v>102</v>
      </c>
      <c r="AR2" s="218" t="s">
        <v>241</v>
      </c>
      <c r="AS2" s="218" t="s">
        <v>76</v>
      </c>
      <c r="AT2" s="218" t="s">
        <v>65</v>
      </c>
      <c r="AU2" s="218" t="s">
        <v>85</v>
      </c>
      <c r="AV2" s="218" t="s">
        <v>96</v>
      </c>
      <c r="AW2" s="218" t="s">
        <v>102</v>
      </c>
      <c r="AX2" s="218" t="s">
        <v>85</v>
      </c>
      <c r="AY2" s="218" t="s">
        <v>85</v>
      </c>
      <c r="AZ2" s="218" t="s">
        <v>141</v>
      </c>
      <c r="BA2" s="218" t="s">
        <v>143</v>
      </c>
      <c r="BB2" s="218" t="s">
        <v>147</v>
      </c>
      <c r="BC2" s="218" t="s">
        <v>148</v>
      </c>
      <c r="BD2" s="218" t="s">
        <v>151</v>
      </c>
      <c r="BE2" s="218" t="s">
        <v>152</v>
      </c>
      <c r="BF2" s="218" t="s">
        <v>157</v>
      </c>
      <c r="BG2" s="218" t="s">
        <v>163</v>
      </c>
      <c r="BH2" s="218" t="s">
        <v>242</v>
      </c>
      <c r="BI2" s="231" t="s">
        <v>243</v>
      </c>
      <c r="BJ2" s="231" t="s">
        <v>244</v>
      </c>
      <c r="BK2" s="231" t="s">
        <v>245</v>
      </c>
      <c r="BL2" s="231" t="s">
        <v>246</v>
      </c>
      <c r="BM2" s="231" t="s">
        <v>247</v>
      </c>
      <c r="BN2" s="231" t="s">
        <v>248</v>
      </c>
      <c r="BO2" s="231" t="s">
        <v>249</v>
      </c>
      <c r="BP2" s="231" t="s">
        <v>250</v>
      </c>
      <c r="BQ2" s="231" t="s">
        <v>251</v>
      </c>
      <c r="BR2" s="231" t="s">
        <v>252</v>
      </c>
      <c r="BS2" s="231" t="s">
        <v>253</v>
      </c>
      <c r="BT2" s="231" t="s">
        <v>254</v>
      </c>
      <c r="BU2" s="231" t="s">
        <v>255</v>
      </c>
      <c r="BV2" s="231" t="s">
        <v>256</v>
      </c>
      <c r="BW2" s="231" t="s">
        <v>257</v>
      </c>
      <c r="BX2" s="231" t="s">
        <v>258</v>
      </c>
      <c r="BY2" s="231" t="s">
        <v>259</v>
      </c>
      <c r="BZ2" s="232" t="s">
        <v>260</v>
      </c>
      <c r="CA2" s="232" t="s">
        <v>261</v>
      </c>
      <c r="CB2" s="232" t="s">
        <v>262</v>
      </c>
      <c r="CC2" s="180"/>
      <c r="CD2" s="177" t="s">
        <v>51</v>
      </c>
      <c r="CE2" s="144" t="s">
        <v>263</v>
      </c>
    </row>
    <row r="3" spans="1:83" ht="29.25" customHeight="1" thickBot="1" x14ac:dyDescent="0.45">
      <c r="A3" s="318" t="s">
        <v>264</v>
      </c>
      <c r="B3" s="319"/>
      <c r="C3" s="319"/>
      <c r="D3" s="319"/>
      <c r="E3" s="319"/>
      <c r="F3" s="319"/>
      <c r="G3" s="320"/>
      <c r="H3" s="171"/>
      <c r="I3" s="148"/>
      <c r="J3" s="148"/>
      <c r="K3" s="148"/>
      <c r="L3" s="145"/>
      <c r="M3" s="7" t="s">
        <v>265</v>
      </c>
      <c r="N3" s="7" t="s">
        <v>265</v>
      </c>
      <c r="O3" s="7" t="s">
        <v>265</v>
      </c>
      <c r="P3" s="7" t="s">
        <v>265</v>
      </c>
      <c r="Q3" s="7" t="s">
        <v>265</v>
      </c>
      <c r="R3" s="7" t="s">
        <v>265</v>
      </c>
      <c r="S3" s="7" t="s">
        <v>265</v>
      </c>
      <c r="T3" s="7" t="s">
        <v>265</v>
      </c>
      <c r="U3" s="7" t="s">
        <v>265</v>
      </c>
      <c r="V3" s="7" t="s">
        <v>265</v>
      </c>
      <c r="W3" s="7" t="s">
        <v>265</v>
      </c>
      <c r="X3" s="7" t="s">
        <v>265</v>
      </c>
      <c r="Y3" s="7" t="s">
        <v>265</v>
      </c>
      <c r="Z3" s="7" t="s">
        <v>265</v>
      </c>
      <c r="AA3" s="7" t="s">
        <v>265</v>
      </c>
      <c r="AB3" s="7" t="s">
        <v>265</v>
      </c>
      <c r="AC3" s="7" t="s">
        <v>265</v>
      </c>
      <c r="AD3" s="7" t="s">
        <v>265</v>
      </c>
      <c r="AE3" s="7" t="s">
        <v>265</v>
      </c>
      <c r="AF3" s="7" t="s">
        <v>265</v>
      </c>
      <c r="AG3" s="7" t="s">
        <v>265</v>
      </c>
      <c r="AH3" s="7" t="s">
        <v>265</v>
      </c>
      <c r="AI3" s="7" t="s">
        <v>265</v>
      </c>
      <c r="AJ3" s="7" t="s">
        <v>265</v>
      </c>
      <c r="AK3" s="7" t="s">
        <v>265</v>
      </c>
      <c r="AL3" s="7" t="s">
        <v>265</v>
      </c>
      <c r="AM3" s="7" t="s">
        <v>265</v>
      </c>
      <c r="AN3" s="7" t="s">
        <v>265</v>
      </c>
      <c r="AO3" s="7" t="s">
        <v>265</v>
      </c>
      <c r="AP3" s="7" t="s">
        <v>231</v>
      </c>
      <c r="AQ3" s="7" t="s">
        <v>266</v>
      </c>
      <c r="AR3" s="7" t="s">
        <v>267</v>
      </c>
      <c r="AS3" s="7" t="s">
        <v>267</v>
      </c>
      <c r="AT3" s="7" t="s">
        <v>267</v>
      </c>
      <c r="AU3" s="7" t="s">
        <v>267</v>
      </c>
      <c r="AV3" s="7" t="s">
        <v>267</v>
      </c>
      <c r="AW3" s="7" t="s">
        <v>267</v>
      </c>
      <c r="AX3" s="7" t="s">
        <v>268</v>
      </c>
      <c r="AY3" s="7" t="s">
        <v>269</v>
      </c>
      <c r="AZ3" s="7" t="s">
        <v>265</v>
      </c>
      <c r="BA3" s="7" t="s">
        <v>265</v>
      </c>
      <c r="BB3" s="7" t="s">
        <v>265</v>
      </c>
      <c r="BC3" s="7" t="s">
        <v>265</v>
      </c>
      <c r="BD3" s="7" t="s">
        <v>265</v>
      </c>
      <c r="BE3" s="7" t="s">
        <v>265</v>
      </c>
      <c r="BF3" s="7" t="s">
        <v>265</v>
      </c>
      <c r="BG3" s="7" t="s">
        <v>265</v>
      </c>
      <c r="BH3" s="7" t="s">
        <v>265</v>
      </c>
      <c r="BI3" s="7" t="s">
        <v>267</v>
      </c>
      <c r="BJ3" s="7" t="s">
        <v>267</v>
      </c>
      <c r="BK3" s="7" t="s">
        <v>267</v>
      </c>
      <c r="BL3" s="7" t="s">
        <v>267</v>
      </c>
      <c r="BM3" s="7" t="s">
        <v>267</v>
      </c>
      <c r="BN3" s="7" t="s">
        <v>267</v>
      </c>
      <c r="BO3" s="7" t="s">
        <v>267</v>
      </c>
      <c r="BP3" s="7" t="s">
        <v>267</v>
      </c>
      <c r="BQ3" s="7" t="s">
        <v>267</v>
      </c>
      <c r="BR3" s="7" t="s">
        <v>267</v>
      </c>
      <c r="BS3" s="7" t="s">
        <v>267</v>
      </c>
      <c r="BT3" s="7" t="s">
        <v>267</v>
      </c>
      <c r="BU3" s="7" t="s">
        <v>267</v>
      </c>
      <c r="BV3" s="7" t="s">
        <v>267</v>
      </c>
      <c r="BW3" s="7" t="s">
        <v>267</v>
      </c>
      <c r="BX3" s="7" t="s">
        <v>267</v>
      </c>
      <c r="BY3" s="7" t="s">
        <v>267</v>
      </c>
      <c r="BZ3" s="7" t="s">
        <v>267</v>
      </c>
      <c r="CA3" s="7" t="s">
        <v>267</v>
      </c>
      <c r="CB3" s="7" t="s">
        <v>267</v>
      </c>
      <c r="CC3" s="16"/>
      <c r="CD3" s="179" t="s">
        <v>66</v>
      </c>
      <c r="CE3" s="6">
        <v>1</v>
      </c>
    </row>
    <row r="4" spans="1:83" ht="32.6" customHeight="1" x14ac:dyDescent="0.4">
      <c r="A4" s="153">
        <v>1</v>
      </c>
      <c r="B4" s="307" t="s">
        <v>270</v>
      </c>
      <c r="C4" s="266" t="s">
        <v>271</v>
      </c>
      <c r="D4" s="107" t="s">
        <v>272</v>
      </c>
      <c r="E4" s="87"/>
      <c r="F4" s="107" t="s">
        <v>273</v>
      </c>
      <c r="G4" s="88"/>
      <c r="H4" s="172"/>
      <c r="I4" s="70" t="s">
        <v>274</v>
      </c>
      <c r="J4" s="70">
        <f t="shared" ref="J4:J67" si="0">IF(K4=TRUE,1,0)</f>
        <v>1</v>
      </c>
      <c r="K4" s="149" t="b">
        <f>OR($AU4,$AV4,$AW4)</f>
        <v>1</v>
      </c>
      <c r="L4" s="145"/>
      <c r="M4" s="7"/>
      <c r="N4" s="7"/>
      <c r="O4" s="7"/>
      <c r="P4" s="7"/>
      <c r="Q4" s="7"/>
      <c r="R4" s="7"/>
      <c r="S4" s="7"/>
      <c r="T4" s="7"/>
      <c r="U4" s="7"/>
      <c r="V4" s="7"/>
      <c r="W4" s="7"/>
      <c r="X4" s="7"/>
      <c r="Y4" s="7"/>
      <c r="Z4" s="7"/>
      <c r="AA4" s="7"/>
      <c r="AB4" s="7"/>
      <c r="AC4" s="7"/>
      <c r="AD4" s="7"/>
      <c r="AE4" s="7"/>
      <c r="AF4" s="7"/>
      <c r="AG4" s="7"/>
      <c r="AH4" s="7"/>
      <c r="AI4" s="71"/>
      <c r="AJ4" s="71"/>
      <c r="AK4" s="7"/>
      <c r="AL4" s="7"/>
      <c r="AM4" s="7"/>
      <c r="AN4" s="7"/>
      <c r="AO4" s="7"/>
      <c r="AP4" s="7"/>
      <c r="AQ4" s="7"/>
      <c r="AR4" s="145"/>
      <c r="AS4" s="7"/>
      <c r="AT4" s="7"/>
      <c r="AU4" s="7">
        <f>$AU$1</f>
        <v>1</v>
      </c>
      <c r="AV4" s="7">
        <f>$AV$1</f>
        <v>1</v>
      </c>
      <c r="AW4" s="7">
        <f>$AW$1</f>
        <v>1</v>
      </c>
      <c r="AX4" s="7"/>
      <c r="AY4" s="7"/>
      <c r="AZ4" s="7"/>
      <c r="BA4" s="7"/>
      <c r="BB4" s="7"/>
      <c r="BC4" s="7"/>
      <c r="BD4" s="7"/>
      <c r="BE4" s="7"/>
      <c r="BF4" s="6"/>
      <c r="BG4" s="6"/>
      <c r="BH4" s="6"/>
      <c r="BI4" s="6"/>
      <c r="BJ4" s="6"/>
      <c r="BK4" s="6"/>
      <c r="BL4" s="6"/>
      <c r="BM4" s="6"/>
      <c r="BN4" s="6"/>
      <c r="BO4" s="6"/>
      <c r="BP4" s="6"/>
      <c r="BQ4" s="6"/>
      <c r="BR4" s="6"/>
      <c r="BS4" s="6"/>
      <c r="BT4" s="6"/>
      <c r="BU4" s="6"/>
      <c r="BV4" s="6"/>
      <c r="BW4" s="6"/>
      <c r="BX4" s="6"/>
      <c r="BY4" s="6"/>
      <c r="BZ4" s="6"/>
      <c r="CA4" s="6"/>
      <c r="CB4" s="6"/>
      <c r="CC4" s="14"/>
      <c r="CD4" s="179" t="s">
        <v>77</v>
      </c>
      <c r="CE4" s="6">
        <v>2</v>
      </c>
    </row>
    <row r="5" spans="1:83" x14ac:dyDescent="0.4">
      <c r="A5" s="113">
        <v>2</v>
      </c>
      <c r="B5" s="308"/>
      <c r="C5" s="310" t="s">
        <v>275</v>
      </c>
      <c r="D5" s="51" t="s">
        <v>136</v>
      </c>
      <c r="E5" s="125"/>
      <c r="F5" s="118" t="s">
        <v>276</v>
      </c>
      <c r="G5" s="89"/>
      <c r="H5" s="172"/>
      <c r="I5" s="148"/>
      <c r="J5" s="148">
        <f t="shared" si="0"/>
        <v>1</v>
      </c>
      <c r="K5" s="148" t="b">
        <f>0&lt;SUM(J6,J7)</f>
        <v>1</v>
      </c>
      <c r="L5" s="145"/>
      <c r="M5" s="7"/>
      <c r="N5" s="7"/>
      <c r="O5" s="36"/>
      <c r="P5" s="36"/>
      <c r="Q5" s="36"/>
      <c r="R5" s="36"/>
      <c r="S5" s="36"/>
      <c r="T5" s="36"/>
      <c r="U5" s="36"/>
      <c r="V5" s="36"/>
      <c r="W5" s="36"/>
      <c r="X5" s="36"/>
      <c r="Y5" s="36"/>
      <c r="Z5" s="36"/>
      <c r="AA5" s="36"/>
      <c r="AB5" s="36"/>
      <c r="AC5" s="7"/>
      <c r="AD5" s="7"/>
      <c r="AE5" s="7"/>
      <c r="AF5" s="7"/>
      <c r="AG5" s="7"/>
      <c r="AH5" s="7"/>
      <c r="AI5" s="7"/>
      <c r="AJ5" s="7"/>
      <c r="AK5" s="7"/>
      <c r="AL5" s="7"/>
      <c r="AM5" s="7"/>
      <c r="AN5" s="7"/>
      <c r="AO5" s="7"/>
      <c r="AP5" s="7"/>
      <c r="AQ5" s="7"/>
      <c r="AR5" s="145"/>
      <c r="AS5" s="7"/>
      <c r="AT5" s="7"/>
      <c r="AU5" s="7"/>
      <c r="AV5" s="7"/>
      <c r="AW5" s="7"/>
      <c r="AX5" s="7"/>
      <c r="AY5" s="7"/>
      <c r="AZ5" s="7"/>
      <c r="BA5" s="7"/>
      <c r="BB5" s="7"/>
      <c r="BC5" s="7"/>
      <c r="BD5" s="7"/>
      <c r="BE5" s="7"/>
      <c r="BF5" s="6"/>
      <c r="BG5" s="6"/>
      <c r="BH5" s="6"/>
      <c r="BI5" s="7"/>
      <c r="BJ5" s="7"/>
      <c r="BK5" s="7"/>
      <c r="BL5" s="7"/>
      <c r="BM5" s="7"/>
      <c r="BN5" s="7"/>
      <c r="BO5" s="7"/>
      <c r="BP5" s="7"/>
      <c r="BQ5" s="7"/>
      <c r="BR5" s="7"/>
      <c r="BS5" s="7"/>
      <c r="BT5" s="7"/>
      <c r="BU5" s="7"/>
      <c r="BV5" s="7"/>
      <c r="BW5" s="7"/>
      <c r="BX5" s="7"/>
      <c r="BY5" s="7"/>
      <c r="BZ5" s="7"/>
      <c r="CA5" s="7"/>
      <c r="CB5" s="7"/>
      <c r="CC5" s="16"/>
      <c r="CD5" s="14"/>
      <c r="CE5" s="6">
        <v>3</v>
      </c>
    </row>
    <row r="6" spans="1:83" ht="29.15" x14ac:dyDescent="0.4">
      <c r="A6" s="153">
        <v>3</v>
      </c>
      <c r="B6" s="308"/>
      <c r="C6" s="311"/>
      <c r="D6" s="51" t="s">
        <v>277</v>
      </c>
      <c r="E6" s="90"/>
      <c r="F6" s="51"/>
      <c r="G6" s="89"/>
      <c r="H6" s="172"/>
      <c r="I6" s="70" t="s">
        <v>274</v>
      </c>
      <c r="J6" s="70">
        <f t="shared" si="0"/>
        <v>1</v>
      </c>
      <c r="K6" s="149" t="b">
        <f>OR($AU6,$AV6,$AW6)</f>
        <v>1</v>
      </c>
      <c r="L6" s="145"/>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145"/>
      <c r="AS6" s="7"/>
      <c r="AT6" s="7"/>
      <c r="AU6" s="7">
        <f>$AU$1</f>
        <v>1</v>
      </c>
      <c r="AV6" s="7">
        <f>$AV$1</f>
        <v>1</v>
      </c>
      <c r="AW6" s="7">
        <f>$AW$1</f>
        <v>1</v>
      </c>
      <c r="AX6" s="7"/>
      <c r="AY6" s="7"/>
      <c r="AZ6" s="7"/>
      <c r="BA6" s="7"/>
      <c r="BB6" s="7"/>
      <c r="BC6" s="7"/>
      <c r="BD6" s="7"/>
      <c r="BE6" s="7"/>
      <c r="BF6" s="6"/>
      <c r="BG6" s="6"/>
      <c r="BH6" s="6"/>
      <c r="BI6" s="7"/>
      <c r="BJ6" s="7"/>
      <c r="BK6" s="7"/>
      <c r="BL6" s="7"/>
      <c r="BM6" s="7"/>
      <c r="BN6" s="7"/>
      <c r="BO6" s="7"/>
      <c r="BP6" s="7"/>
      <c r="BQ6" s="7"/>
      <c r="BR6" s="7"/>
      <c r="BS6" s="7"/>
      <c r="BT6" s="7"/>
      <c r="BU6" s="7"/>
      <c r="BV6" s="7"/>
      <c r="BW6" s="7"/>
      <c r="BX6" s="7"/>
      <c r="BY6" s="7"/>
      <c r="BZ6" s="7"/>
      <c r="CA6" s="7"/>
      <c r="CB6" s="7"/>
      <c r="CC6" s="16"/>
      <c r="CD6" s="14"/>
      <c r="CE6" s="6">
        <v>4</v>
      </c>
    </row>
    <row r="7" spans="1:83" ht="29.15" x14ac:dyDescent="0.4">
      <c r="A7" s="153">
        <v>4</v>
      </c>
      <c r="B7" s="308"/>
      <c r="C7" s="312"/>
      <c r="D7" s="51" t="s">
        <v>278</v>
      </c>
      <c r="E7" s="90"/>
      <c r="F7" s="51"/>
      <c r="G7" s="89"/>
      <c r="H7" s="172"/>
      <c r="I7" s="70" t="s">
        <v>274</v>
      </c>
      <c r="J7" s="70">
        <f t="shared" si="0"/>
        <v>1</v>
      </c>
      <c r="K7" s="149" t="b">
        <f>OR($AU7,$AV7,$AW7)</f>
        <v>1</v>
      </c>
      <c r="L7" s="145"/>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145"/>
      <c r="AS7" s="7"/>
      <c r="AT7" s="7"/>
      <c r="AU7" s="7">
        <f>$AU$1</f>
        <v>1</v>
      </c>
      <c r="AV7" s="7">
        <f>$AV$1</f>
        <v>1</v>
      </c>
      <c r="AW7" s="7">
        <f>$AW$1</f>
        <v>1</v>
      </c>
      <c r="AX7" s="7"/>
      <c r="AY7" s="7"/>
      <c r="AZ7" s="7"/>
      <c r="BA7" s="7"/>
      <c r="BB7" s="7"/>
      <c r="BC7" s="7"/>
      <c r="BD7" s="7"/>
      <c r="BE7" s="7"/>
      <c r="BF7" s="6"/>
      <c r="BG7" s="6"/>
      <c r="BH7" s="6"/>
      <c r="BI7" s="6"/>
      <c r="BJ7" s="6"/>
      <c r="BK7" s="6"/>
      <c r="BL7" s="6"/>
      <c r="BM7" s="6"/>
      <c r="BN7" s="6"/>
      <c r="BO7" s="6"/>
      <c r="BP7" s="6"/>
      <c r="BQ7" s="6"/>
      <c r="BR7" s="6"/>
      <c r="BS7" s="6"/>
      <c r="BT7" s="6"/>
      <c r="BU7" s="6"/>
      <c r="BV7" s="6"/>
      <c r="BW7" s="6"/>
      <c r="BX7" s="6"/>
      <c r="BY7" s="6"/>
      <c r="BZ7" s="6"/>
      <c r="CA7" s="6"/>
      <c r="CB7" s="6"/>
      <c r="CC7" s="14"/>
      <c r="CD7" s="14"/>
      <c r="CE7" s="6">
        <v>5</v>
      </c>
    </row>
    <row r="8" spans="1:83" ht="29.15" x14ac:dyDescent="0.4">
      <c r="A8" s="113">
        <v>5</v>
      </c>
      <c r="B8" s="308"/>
      <c r="C8" s="310" t="s">
        <v>279</v>
      </c>
      <c r="D8" s="51" t="s">
        <v>136</v>
      </c>
      <c r="E8" s="125"/>
      <c r="F8" s="225" t="s">
        <v>1097</v>
      </c>
      <c r="G8" s="89"/>
      <c r="H8" s="172"/>
      <c r="I8" s="148"/>
      <c r="J8" s="148">
        <f t="shared" si="0"/>
        <v>1</v>
      </c>
      <c r="K8" s="148" t="b">
        <f>0&lt;SUM(J9,J10,J11)</f>
        <v>1</v>
      </c>
      <c r="L8" s="145"/>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145"/>
      <c r="AS8" s="7"/>
      <c r="AT8" s="7"/>
      <c r="AU8" s="7"/>
      <c r="AV8" s="7"/>
      <c r="AW8" s="7"/>
      <c r="AX8" s="7"/>
      <c r="AY8" s="7"/>
      <c r="AZ8" s="7"/>
      <c r="BA8" s="7"/>
      <c r="BB8" s="7"/>
      <c r="BC8" s="7"/>
      <c r="BD8" s="7"/>
      <c r="BE8" s="7"/>
      <c r="BF8" s="6"/>
      <c r="BG8" s="6"/>
      <c r="BH8" s="6"/>
      <c r="BI8" s="6"/>
      <c r="BJ8" s="6"/>
      <c r="BK8" s="6"/>
      <c r="BL8" s="6"/>
      <c r="BM8" s="6"/>
      <c r="BN8" s="6"/>
      <c r="BO8" s="6"/>
      <c r="BP8" s="6"/>
      <c r="BQ8" s="6"/>
      <c r="BR8" s="6"/>
      <c r="BS8" s="6"/>
      <c r="BT8" s="6"/>
      <c r="BU8" s="6"/>
      <c r="BV8" s="6"/>
      <c r="BW8" s="6"/>
      <c r="BX8" s="6"/>
      <c r="BY8" s="6"/>
      <c r="BZ8" s="6"/>
      <c r="CA8" s="6"/>
      <c r="CB8" s="6"/>
      <c r="CC8" s="14"/>
      <c r="CD8" s="14"/>
      <c r="CE8" s="6">
        <v>6</v>
      </c>
    </row>
    <row r="9" spans="1:83" x14ac:dyDescent="0.4">
      <c r="A9" s="153">
        <v>6</v>
      </c>
      <c r="B9" s="308"/>
      <c r="C9" s="311"/>
      <c r="D9" s="51" t="s">
        <v>280</v>
      </c>
      <c r="E9" s="90"/>
      <c r="F9" s="225" t="s">
        <v>281</v>
      </c>
      <c r="G9" s="89"/>
      <c r="H9" s="172"/>
      <c r="I9" s="70" t="s">
        <v>282</v>
      </c>
      <c r="J9" s="70">
        <f t="shared" si="0"/>
        <v>1</v>
      </c>
      <c r="K9" s="149" t="b">
        <f>1=AU9</f>
        <v>1</v>
      </c>
      <c r="L9" s="145"/>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145"/>
      <c r="AS9" s="7"/>
      <c r="AT9" s="7"/>
      <c r="AU9" s="7">
        <f>$AU$1</f>
        <v>1</v>
      </c>
      <c r="AV9" s="7"/>
      <c r="AW9" s="7"/>
      <c r="AX9" s="7"/>
      <c r="AY9" s="7"/>
      <c r="AZ9" s="7"/>
      <c r="BA9" s="7"/>
      <c r="BB9" s="7"/>
      <c r="BC9" s="7"/>
      <c r="BD9" s="7"/>
      <c r="BE9" s="7"/>
      <c r="BF9" s="6"/>
      <c r="BG9" s="6"/>
      <c r="BH9" s="6"/>
      <c r="BI9" s="6"/>
      <c r="BJ9" s="6"/>
      <c r="BK9" s="6"/>
      <c r="BL9" s="6"/>
      <c r="BM9" s="6"/>
      <c r="BN9" s="6"/>
      <c r="BO9" s="6"/>
      <c r="BP9" s="6"/>
      <c r="BQ9" s="6"/>
      <c r="BR9" s="6"/>
      <c r="BS9" s="6"/>
      <c r="BT9" s="6"/>
      <c r="BU9" s="6"/>
      <c r="BV9" s="6"/>
      <c r="BW9" s="6"/>
      <c r="BX9" s="6"/>
      <c r="BY9" s="6"/>
      <c r="BZ9" s="6"/>
      <c r="CA9" s="6"/>
      <c r="CB9" s="6"/>
      <c r="CC9" s="14"/>
      <c r="CD9" s="14"/>
      <c r="CE9" s="14"/>
    </row>
    <row r="10" spans="1:83" x14ac:dyDescent="0.4">
      <c r="A10" s="153">
        <v>7</v>
      </c>
      <c r="B10" s="308"/>
      <c r="C10" s="311"/>
      <c r="D10" s="51" t="s">
        <v>283</v>
      </c>
      <c r="E10" s="90"/>
      <c r="F10" s="51"/>
      <c r="G10" s="89"/>
      <c r="H10" s="172"/>
      <c r="I10" s="70" t="s">
        <v>282</v>
      </c>
      <c r="J10" s="70">
        <f t="shared" si="0"/>
        <v>1</v>
      </c>
      <c r="K10" s="149" t="b">
        <f t="shared" ref="K10:K11" si="1">1=AU10</f>
        <v>1</v>
      </c>
      <c r="L10" s="145"/>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145"/>
      <c r="AS10" s="7"/>
      <c r="AT10" s="7"/>
      <c r="AU10" s="7">
        <f>$AU$1</f>
        <v>1</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16"/>
    </row>
    <row r="11" spans="1:83" x14ac:dyDescent="0.4">
      <c r="A11" s="113">
        <v>8</v>
      </c>
      <c r="B11" s="308"/>
      <c r="C11" s="312"/>
      <c r="D11" s="51" t="s">
        <v>284</v>
      </c>
      <c r="E11" s="90"/>
      <c r="F11" s="225" t="s">
        <v>281</v>
      </c>
      <c r="G11" s="89"/>
      <c r="H11" s="172"/>
      <c r="I11" s="70" t="s">
        <v>282</v>
      </c>
      <c r="J11" s="70">
        <f t="shared" si="0"/>
        <v>1</v>
      </c>
      <c r="K11" s="149" t="b">
        <f t="shared" si="1"/>
        <v>1</v>
      </c>
      <c r="L11" s="145"/>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145"/>
      <c r="AS11" s="7"/>
      <c r="AT11" s="7"/>
      <c r="AU11" s="7">
        <f>$AU$1</f>
        <v>1</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16"/>
    </row>
    <row r="12" spans="1:83" ht="29.15" x14ac:dyDescent="0.4">
      <c r="A12" s="153">
        <v>9</v>
      </c>
      <c r="B12" s="308"/>
      <c r="C12" s="310" t="s">
        <v>285</v>
      </c>
      <c r="D12" s="51" t="s">
        <v>136</v>
      </c>
      <c r="E12" s="125"/>
      <c r="F12" s="51" t="s">
        <v>1094</v>
      </c>
      <c r="G12" s="89"/>
      <c r="H12" s="172"/>
      <c r="I12" s="148"/>
      <c r="J12" s="148">
        <f t="shared" si="0"/>
        <v>1</v>
      </c>
      <c r="K12" s="148" t="b">
        <f>0&lt;SUM(J13,J14)</f>
        <v>1</v>
      </c>
      <c r="L12" s="145"/>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145"/>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16"/>
    </row>
    <row r="13" spans="1:83" x14ac:dyDescent="0.4">
      <c r="A13" s="153">
        <v>10</v>
      </c>
      <c r="B13" s="308"/>
      <c r="C13" s="311"/>
      <c r="D13" s="51" t="s">
        <v>286</v>
      </c>
      <c r="E13" s="90"/>
      <c r="F13" s="51"/>
      <c r="G13" s="89"/>
      <c r="H13" s="172"/>
      <c r="I13" s="70" t="s">
        <v>274</v>
      </c>
      <c r="J13" s="70">
        <f t="shared" si="0"/>
        <v>1</v>
      </c>
      <c r="K13" s="149" t="b">
        <f>OR($AU13,$AV13,$AW13)</f>
        <v>1</v>
      </c>
      <c r="L13" s="145"/>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145"/>
      <c r="AS13" s="7"/>
      <c r="AT13" s="7"/>
      <c r="AU13" s="7">
        <f>$AU$1</f>
        <v>1</v>
      </c>
      <c r="AV13" s="7">
        <f>$AV$1</f>
        <v>1</v>
      </c>
      <c r="AW13" s="7">
        <f>$AW$1</f>
        <v>1</v>
      </c>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16"/>
    </row>
    <row r="14" spans="1:83" x14ac:dyDescent="0.4">
      <c r="A14" s="113">
        <v>11</v>
      </c>
      <c r="B14" s="308"/>
      <c r="C14" s="312"/>
      <c r="D14" s="51" t="s">
        <v>243</v>
      </c>
      <c r="E14" s="90"/>
      <c r="F14" s="51"/>
      <c r="G14" s="89"/>
      <c r="H14" s="172"/>
      <c r="I14" s="70" t="s">
        <v>274</v>
      </c>
      <c r="J14" s="70">
        <f t="shared" si="0"/>
        <v>1</v>
      </c>
      <c r="K14" s="149" t="b">
        <f>OR($AU14,$AV14,$AW14)</f>
        <v>1</v>
      </c>
      <c r="L14" s="145"/>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145"/>
      <c r="AS14" s="7"/>
      <c r="AT14" s="7"/>
      <c r="AU14" s="7">
        <f>$AU$1</f>
        <v>1</v>
      </c>
      <c r="AV14" s="7">
        <f>$AV$1</f>
        <v>1</v>
      </c>
      <c r="AW14" s="7">
        <f>$AW$1</f>
        <v>1</v>
      </c>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16"/>
    </row>
    <row r="15" spans="1:83" ht="29.15" x14ac:dyDescent="0.4">
      <c r="A15" s="153">
        <v>12</v>
      </c>
      <c r="B15" s="308"/>
      <c r="C15" s="310" t="s">
        <v>287</v>
      </c>
      <c r="D15" s="51" t="s">
        <v>136</v>
      </c>
      <c r="E15" s="125"/>
      <c r="F15" s="51" t="s">
        <v>1098</v>
      </c>
      <c r="G15" s="89"/>
      <c r="H15" s="172"/>
      <c r="I15" s="148"/>
      <c r="J15" s="148">
        <f t="shared" si="0"/>
        <v>1</v>
      </c>
      <c r="K15" s="148" t="b">
        <f>0&lt;SUM(J16,J17)</f>
        <v>1</v>
      </c>
      <c r="L15" s="145"/>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145"/>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16"/>
    </row>
    <row r="16" spans="1:83" x14ac:dyDescent="0.4">
      <c r="A16" s="153">
        <v>13</v>
      </c>
      <c r="B16" s="308"/>
      <c r="C16" s="311"/>
      <c r="D16" s="51" t="s">
        <v>288</v>
      </c>
      <c r="E16" s="90"/>
      <c r="F16" s="51"/>
      <c r="G16" s="89"/>
      <c r="H16" s="172"/>
      <c r="I16" s="70" t="s">
        <v>289</v>
      </c>
      <c r="J16" s="70">
        <f t="shared" si="0"/>
        <v>1</v>
      </c>
      <c r="K16" s="149" t="b">
        <f>1=$BI16</f>
        <v>1</v>
      </c>
      <c r="L16" s="145"/>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145"/>
      <c r="AS16" s="7"/>
      <c r="AT16" s="7"/>
      <c r="AU16" s="7"/>
      <c r="AV16" s="7"/>
      <c r="AW16" s="7"/>
      <c r="AX16" s="7"/>
      <c r="AY16" s="7"/>
      <c r="AZ16" s="7"/>
      <c r="BA16" s="7"/>
      <c r="BB16" s="7"/>
      <c r="BC16" s="7"/>
      <c r="BD16" s="7"/>
      <c r="BE16" s="7"/>
      <c r="BF16" s="7"/>
      <c r="BG16" s="7"/>
      <c r="BH16" s="7"/>
      <c r="BI16" s="7">
        <f>$BI$1</f>
        <v>1</v>
      </c>
      <c r="BJ16" s="7"/>
      <c r="BK16" s="7"/>
      <c r="BL16" s="7"/>
      <c r="BM16" s="7"/>
      <c r="BN16" s="7"/>
      <c r="BO16" s="7"/>
      <c r="BP16" s="7"/>
      <c r="BQ16" s="7"/>
      <c r="BR16" s="7"/>
      <c r="BS16" s="7"/>
      <c r="BT16" s="7"/>
      <c r="BU16" s="7"/>
      <c r="BV16" s="7"/>
      <c r="BW16" s="7"/>
      <c r="BX16" s="7"/>
      <c r="BY16" s="7"/>
      <c r="BZ16" s="7"/>
      <c r="CA16" s="7"/>
      <c r="CB16" s="7"/>
      <c r="CC16" s="16"/>
    </row>
    <row r="17" spans="1:81" x14ac:dyDescent="0.4">
      <c r="A17" s="113">
        <v>14</v>
      </c>
      <c r="B17" s="308"/>
      <c r="C17" s="312"/>
      <c r="D17" s="51" t="s">
        <v>290</v>
      </c>
      <c r="E17" s="90"/>
      <c r="F17" s="51"/>
      <c r="G17" s="89"/>
      <c r="H17" s="172"/>
      <c r="I17" s="70" t="s">
        <v>291</v>
      </c>
      <c r="J17" s="70">
        <f t="shared" si="0"/>
        <v>1</v>
      </c>
      <c r="K17" s="149" t="b">
        <f>1=$BI17</f>
        <v>1</v>
      </c>
      <c r="L17" s="145"/>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145"/>
      <c r="AS17" s="7"/>
      <c r="AT17" s="7"/>
      <c r="AU17" s="7"/>
      <c r="AV17" s="7"/>
      <c r="AW17" s="7"/>
      <c r="AX17" s="7"/>
      <c r="AY17" s="7"/>
      <c r="AZ17" s="7"/>
      <c r="BA17" s="7"/>
      <c r="BB17" s="7"/>
      <c r="BC17" s="7"/>
      <c r="BD17" s="7"/>
      <c r="BE17" s="7"/>
      <c r="BF17" s="7"/>
      <c r="BG17" s="7"/>
      <c r="BH17" s="7"/>
      <c r="BI17" s="7">
        <f>$BI$1</f>
        <v>1</v>
      </c>
      <c r="BJ17" s="7"/>
      <c r="BK17" s="7"/>
      <c r="BL17" s="7"/>
      <c r="BM17" s="7"/>
      <c r="BN17" s="7"/>
      <c r="BO17" s="7"/>
      <c r="BP17" s="7"/>
      <c r="BQ17" s="7"/>
      <c r="BR17" s="7"/>
      <c r="BS17" s="7"/>
      <c r="BT17" s="7"/>
      <c r="BU17" s="7"/>
      <c r="BV17" s="7"/>
      <c r="BW17" s="7"/>
      <c r="BX17" s="7"/>
      <c r="BY17" s="7"/>
      <c r="BZ17" s="7"/>
      <c r="CA17" s="7"/>
      <c r="CB17" s="7"/>
      <c r="CC17" s="16"/>
    </row>
    <row r="18" spans="1:81" x14ac:dyDescent="0.4">
      <c r="A18" s="153">
        <v>15</v>
      </c>
      <c r="B18" s="308"/>
      <c r="C18" s="269" t="s">
        <v>292</v>
      </c>
      <c r="D18" s="51" t="s">
        <v>59</v>
      </c>
      <c r="E18" s="90"/>
      <c r="F18" s="51" t="s">
        <v>293</v>
      </c>
      <c r="G18" s="89"/>
      <c r="H18" s="172"/>
      <c r="I18" s="70" t="s">
        <v>294</v>
      </c>
      <c r="J18" s="70">
        <f t="shared" si="0"/>
        <v>1</v>
      </c>
      <c r="K18" s="149" t="b">
        <f>OR($AU18,$AV18,$AW18)</f>
        <v>1</v>
      </c>
      <c r="L18" s="145"/>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145"/>
      <c r="AS18" s="7"/>
      <c r="AT18" s="7"/>
      <c r="AU18" s="7">
        <f>$AU$1</f>
        <v>1</v>
      </c>
      <c r="AV18" s="7">
        <f>$AV$1</f>
        <v>1</v>
      </c>
      <c r="AW18" s="7">
        <f>$AW$1</f>
        <v>1</v>
      </c>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16"/>
    </row>
    <row r="19" spans="1:81" ht="29.15" x14ac:dyDescent="0.4">
      <c r="A19" s="153">
        <v>16</v>
      </c>
      <c r="B19" s="308"/>
      <c r="C19" s="310" t="s">
        <v>295</v>
      </c>
      <c r="D19" s="51" t="s">
        <v>136</v>
      </c>
      <c r="E19" s="125"/>
      <c r="F19" s="51" t="s">
        <v>1099</v>
      </c>
      <c r="G19" s="89"/>
      <c r="H19" s="172"/>
      <c r="I19" s="148"/>
      <c r="J19" s="148">
        <f t="shared" si="0"/>
        <v>1</v>
      </c>
      <c r="K19" s="148" t="b">
        <f>0&lt;SUM(J20:J22)</f>
        <v>1</v>
      </c>
      <c r="L19" s="145"/>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145"/>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16"/>
    </row>
    <row r="20" spans="1:81" ht="31.65" customHeight="1" x14ac:dyDescent="0.4">
      <c r="A20" s="113">
        <v>17</v>
      </c>
      <c r="B20" s="308"/>
      <c r="C20" s="311"/>
      <c r="D20" s="51" t="s">
        <v>297</v>
      </c>
      <c r="E20" s="90"/>
      <c r="F20" s="316" t="s">
        <v>298</v>
      </c>
      <c r="G20" s="89"/>
      <c r="H20" s="172"/>
      <c r="I20" s="70" t="s">
        <v>299</v>
      </c>
      <c r="J20" s="70">
        <f t="shared" si="0"/>
        <v>1</v>
      </c>
      <c r="K20" s="149" t="b">
        <f>1=BJ20</f>
        <v>1</v>
      </c>
      <c r="L20" s="145"/>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145"/>
      <c r="AS20" s="7"/>
      <c r="AT20" s="7"/>
      <c r="AU20" s="7"/>
      <c r="AV20" s="7"/>
      <c r="AW20" s="7"/>
      <c r="AX20" s="7"/>
      <c r="AY20" s="7"/>
      <c r="AZ20" s="7"/>
      <c r="BA20" s="7"/>
      <c r="BB20" s="7"/>
      <c r="BC20" s="7"/>
      <c r="BD20" s="7"/>
      <c r="BE20" s="7"/>
      <c r="BF20" s="7"/>
      <c r="BG20" s="7"/>
      <c r="BH20" s="7"/>
      <c r="BI20" s="7"/>
      <c r="BJ20" s="6">
        <f>$BJ$1</f>
        <v>1</v>
      </c>
      <c r="BK20" s="7"/>
      <c r="BL20" s="7"/>
      <c r="BM20" s="7"/>
      <c r="BN20" s="7"/>
      <c r="BO20" s="7"/>
      <c r="BP20" s="7"/>
      <c r="BQ20" s="7"/>
      <c r="BR20" s="7"/>
      <c r="BS20" s="7"/>
      <c r="BT20" s="7"/>
      <c r="BU20" s="7"/>
      <c r="BV20" s="7"/>
      <c r="BW20" s="7"/>
      <c r="BX20" s="7"/>
      <c r="BY20" s="7"/>
      <c r="BZ20" s="7"/>
      <c r="CA20" s="7"/>
      <c r="CB20" s="7"/>
      <c r="CC20" s="16"/>
    </row>
    <row r="21" spans="1:81" ht="56.7" customHeight="1" x14ac:dyDescent="0.4">
      <c r="A21" s="153">
        <v>19</v>
      </c>
      <c r="B21" s="308"/>
      <c r="C21" s="311"/>
      <c r="D21" s="51" t="s">
        <v>300</v>
      </c>
      <c r="E21" s="90"/>
      <c r="F21" s="317"/>
      <c r="G21" s="89"/>
      <c r="H21" s="172"/>
      <c r="I21" s="70" t="s">
        <v>299</v>
      </c>
      <c r="J21" s="70">
        <f t="shared" si="0"/>
        <v>1</v>
      </c>
      <c r="K21" s="149" t="b">
        <f>1=BJ21</f>
        <v>1</v>
      </c>
      <c r="L21" s="145"/>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145"/>
      <c r="AS21" s="7"/>
      <c r="AT21" s="7"/>
      <c r="AU21" s="7"/>
      <c r="AV21" s="7"/>
      <c r="AW21" s="7"/>
      <c r="AX21" s="7"/>
      <c r="AY21" s="7"/>
      <c r="AZ21" s="7"/>
      <c r="BA21" s="7"/>
      <c r="BB21" s="7"/>
      <c r="BC21" s="7"/>
      <c r="BD21" s="7"/>
      <c r="BE21" s="7"/>
      <c r="BF21" s="7"/>
      <c r="BG21" s="7"/>
      <c r="BH21" s="7"/>
      <c r="BI21" s="7"/>
      <c r="BJ21" s="6">
        <f>$BJ$1</f>
        <v>1</v>
      </c>
      <c r="BK21" s="7"/>
      <c r="BL21" s="7"/>
      <c r="BM21" s="7"/>
      <c r="BN21" s="7"/>
      <c r="BO21" s="7"/>
      <c r="BP21" s="7"/>
      <c r="BQ21" s="7"/>
      <c r="BR21" s="7"/>
      <c r="BS21" s="7"/>
      <c r="BT21" s="7"/>
      <c r="BU21" s="7"/>
      <c r="BV21" s="7"/>
      <c r="BW21" s="7"/>
      <c r="BX21" s="7"/>
      <c r="BY21" s="7"/>
      <c r="BZ21" s="7"/>
      <c r="CA21" s="7"/>
      <c r="CB21" s="7"/>
      <c r="CC21" s="16"/>
    </row>
    <row r="22" spans="1:81" ht="29.15" x14ac:dyDescent="0.4">
      <c r="A22" s="153">
        <v>18</v>
      </c>
      <c r="B22" s="308"/>
      <c r="C22" s="311"/>
      <c r="D22" s="51" t="s">
        <v>301</v>
      </c>
      <c r="E22" s="90"/>
      <c r="F22" s="51" t="s">
        <v>302</v>
      </c>
      <c r="G22" s="89"/>
      <c r="H22" s="172"/>
      <c r="I22" s="70" t="s">
        <v>299</v>
      </c>
      <c r="J22" s="70">
        <f t="shared" si="0"/>
        <v>1</v>
      </c>
      <c r="K22" s="149" t="b">
        <f>1=BJ22</f>
        <v>1</v>
      </c>
      <c r="L22" s="145"/>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145"/>
      <c r="AS22" s="7"/>
      <c r="AT22" s="7"/>
      <c r="AU22" s="7"/>
      <c r="AV22" s="7"/>
      <c r="AW22" s="7"/>
      <c r="AX22" s="7"/>
      <c r="AY22" s="7"/>
      <c r="AZ22" s="7"/>
      <c r="BA22" s="7"/>
      <c r="BB22" s="7"/>
      <c r="BC22" s="7"/>
      <c r="BD22" s="7"/>
      <c r="BE22" s="7"/>
      <c r="BF22" s="7"/>
      <c r="BG22" s="7"/>
      <c r="BH22" s="7"/>
      <c r="BI22" s="7"/>
      <c r="BJ22" s="6">
        <f>$BJ$1</f>
        <v>1</v>
      </c>
      <c r="BK22" s="7"/>
      <c r="BL22" s="7"/>
      <c r="BM22" s="7"/>
      <c r="BN22" s="7"/>
      <c r="BO22" s="7"/>
      <c r="BP22" s="7"/>
      <c r="BQ22" s="7"/>
      <c r="BR22" s="7"/>
      <c r="BS22" s="7"/>
      <c r="BT22" s="7"/>
      <c r="BU22" s="7"/>
      <c r="BV22" s="7"/>
      <c r="BW22" s="7"/>
      <c r="BX22" s="7"/>
      <c r="BY22" s="7"/>
      <c r="BZ22" s="7"/>
      <c r="CA22" s="7"/>
      <c r="CB22" s="7"/>
      <c r="CC22" s="16"/>
    </row>
    <row r="23" spans="1:81" x14ac:dyDescent="0.4">
      <c r="A23" s="113">
        <v>20</v>
      </c>
      <c r="B23" s="308"/>
      <c r="C23" s="269" t="s">
        <v>245</v>
      </c>
      <c r="D23" s="51" t="s">
        <v>59</v>
      </c>
      <c r="E23" s="90"/>
      <c r="F23" s="51" t="s">
        <v>303</v>
      </c>
      <c r="G23" s="89"/>
      <c r="H23" s="172"/>
      <c r="I23" s="70" t="s">
        <v>274</v>
      </c>
      <c r="J23" s="70">
        <f t="shared" si="0"/>
        <v>1</v>
      </c>
      <c r="K23" s="149" t="b">
        <f>OR($AU23,$AV23,$AW23)</f>
        <v>1</v>
      </c>
      <c r="L23" s="145"/>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145"/>
      <c r="AS23" s="7"/>
      <c r="AT23" s="7"/>
      <c r="AU23" s="7">
        <f>$AU$1</f>
        <v>1</v>
      </c>
      <c r="AV23" s="7">
        <f>$AV$1</f>
        <v>1</v>
      </c>
      <c r="AW23" s="7">
        <f>$AW$1</f>
        <v>1</v>
      </c>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16"/>
    </row>
    <row r="24" spans="1:81" ht="29.15" x14ac:dyDescent="0.4">
      <c r="A24" s="153">
        <v>21</v>
      </c>
      <c r="B24" s="308"/>
      <c r="C24" s="310" t="s">
        <v>304</v>
      </c>
      <c r="D24" s="51" t="s">
        <v>136</v>
      </c>
      <c r="E24" s="125"/>
      <c r="F24" s="51" t="s">
        <v>1099</v>
      </c>
      <c r="G24" s="89"/>
      <c r="H24" s="172"/>
      <c r="I24" s="148"/>
      <c r="J24" s="148">
        <f t="shared" si="0"/>
        <v>1</v>
      </c>
      <c r="K24" s="148" t="b">
        <f>0&lt;SUM(J25:J27)</f>
        <v>1</v>
      </c>
      <c r="L24" s="145"/>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145"/>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16"/>
    </row>
    <row r="25" spans="1:81" ht="32.6" customHeight="1" x14ac:dyDescent="0.4">
      <c r="A25" s="153">
        <v>22</v>
      </c>
      <c r="B25" s="308"/>
      <c r="C25" s="311"/>
      <c r="D25" s="51" t="s">
        <v>297</v>
      </c>
      <c r="E25" s="90"/>
      <c r="F25" s="316" t="s">
        <v>298</v>
      </c>
      <c r="G25" s="89"/>
      <c r="H25" s="172"/>
      <c r="I25" s="70" t="s">
        <v>305</v>
      </c>
      <c r="J25" s="70">
        <f t="shared" si="0"/>
        <v>1</v>
      </c>
      <c r="K25" s="149" t="b">
        <f>1=BK25</f>
        <v>1</v>
      </c>
      <c r="L25" s="145"/>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145"/>
      <c r="AS25" s="7"/>
      <c r="AT25" s="7"/>
      <c r="AU25" s="7"/>
      <c r="AV25" s="7"/>
      <c r="AW25" s="7"/>
      <c r="AX25" s="7"/>
      <c r="AY25" s="7"/>
      <c r="AZ25" s="7"/>
      <c r="BA25" s="7"/>
      <c r="BB25" s="7"/>
      <c r="BC25" s="7"/>
      <c r="BD25" s="7"/>
      <c r="BE25" s="7"/>
      <c r="BF25" s="7"/>
      <c r="BG25" s="7"/>
      <c r="BH25" s="7"/>
      <c r="BI25" s="7"/>
      <c r="BJ25" s="7"/>
      <c r="BK25" s="7">
        <f>$BK$1</f>
        <v>1</v>
      </c>
      <c r="BL25" s="7"/>
      <c r="BM25" s="7"/>
      <c r="BN25" s="7"/>
      <c r="BO25" s="7"/>
      <c r="BP25" s="7"/>
      <c r="BQ25" s="7"/>
      <c r="BR25" s="7"/>
      <c r="BS25" s="7"/>
      <c r="BT25" s="7"/>
      <c r="BU25" s="7"/>
      <c r="BV25" s="7"/>
      <c r="BW25" s="7"/>
      <c r="BX25" s="7"/>
      <c r="BY25" s="7"/>
      <c r="BZ25" s="7"/>
      <c r="CA25" s="7"/>
      <c r="CB25" s="7"/>
      <c r="CC25" s="16"/>
    </row>
    <row r="26" spans="1:81" ht="52.4" customHeight="1" x14ac:dyDescent="0.4">
      <c r="A26" s="153">
        <v>24</v>
      </c>
      <c r="B26" s="308"/>
      <c r="C26" s="311"/>
      <c r="D26" s="51" t="s">
        <v>300</v>
      </c>
      <c r="E26" s="90"/>
      <c r="F26" s="317"/>
      <c r="G26" s="89"/>
      <c r="H26" s="172"/>
      <c r="I26" s="70" t="s">
        <v>305</v>
      </c>
      <c r="J26" s="70">
        <f t="shared" si="0"/>
        <v>1</v>
      </c>
      <c r="K26" s="149" t="b">
        <f t="shared" ref="K26:K27" si="2">1=BK26</f>
        <v>1</v>
      </c>
      <c r="L26" s="145"/>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145"/>
      <c r="AS26" s="7"/>
      <c r="AT26" s="7"/>
      <c r="AU26" s="7"/>
      <c r="AV26" s="7"/>
      <c r="AW26" s="7"/>
      <c r="AX26" s="7"/>
      <c r="AY26" s="7"/>
      <c r="AZ26" s="7"/>
      <c r="BA26" s="7"/>
      <c r="BB26" s="7"/>
      <c r="BC26" s="7"/>
      <c r="BD26" s="7"/>
      <c r="BE26" s="7"/>
      <c r="BF26" s="7"/>
      <c r="BG26" s="7"/>
      <c r="BH26" s="7"/>
      <c r="BI26" s="7"/>
      <c r="BJ26" s="7"/>
      <c r="BK26" s="7">
        <f t="shared" ref="BK26:BK27" si="3">$BK$1</f>
        <v>1</v>
      </c>
      <c r="BL26" s="7"/>
      <c r="BM26" s="7"/>
      <c r="BN26" s="7"/>
      <c r="BO26" s="7"/>
      <c r="BP26" s="7"/>
      <c r="BQ26" s="7"/>
      <c r="BR26" s="7"/>
      <c r="BS26" s="7"/>
      <c r="BT26" s="7"/>
      <c r="BU26" s="7"/>
      <c r="BV26" s="7"/>
      <c r="BW26" s="7"/>
      <c r="BX26" s="7"/>
      <c r="BY26" s="7"/>
      <c r="BZ26" s="7"/>
      <c r="CA26" s="7"/>
      <c r="CB26" s="7"/>
      <c r="CC26" s="16"/>
    </row>
    <row r="27" spans="1:81" ht="29.15" x14ac:dyDescent="0.4">
      <c r="A27" s="113">
        <v>23</v>
      </c>
      <c r="B27" s="308"/>
      <c r="C27" s="311"/>
      <c r="D27" s="51" t="s">
        <v>301</v>
      </c>
      <c r="E27" s="90"/>
      <c r="F27" s="51" t="s">
        <v>302</v>
      </c>
      <c r="G27" s="89"/>
      <c r="H27" s="172"/>
      <c r="I27" s="70" t="s">
        <v>305</v>
      </c>
      <c r="J27" s="70">
        <f t="shared" si="0"/>
        <v>1</v>
      </c>
      <c r="K27" s="149" t="b">
        <f t="shared" si="2"/>
        <v>1</v>
      </c>
      <c r="L27" s="145"/>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145"/>
      <c r="AS27" s="7"/>
      <c r="AT27" s="7"/>
      <c r="AU27" s="7"/>
      <c r="AV27" s="7"/>
      <c r="AW27" s="7"/>
      <c r="AX27" s="7"/>
      <c r="AY27" s="7"/>
      <c r="AZ27" s="7"/>
      <c r="BA27" s="7"/>
      <c r="BB27" s="7"/>
      <c r="BC27" s="7"/>
      <c r="BD27" s="7"/>
      <c r="BE27" s="7"/>
      <c r="BF27" s="7"/>
      <c r="BG27" s="7"/>
      <c r="BH27" s="7"/>
      <c r="BI27" s="7"/>
      <c r="BJ27" s="7"/>
      <c r="BK27" s="7">
        <f t="shared" si="3"/>
        <v>1</v>
      </c>
      <c r="BL27" s="7"/>
      <c r="BM27" s="7"/>
      <c r="BN27" s="7"/>
      <c r="BO27" s="7"/>
      <c r="BP27" s="7"/>
      <c r="BQ27" s="7"/>
      <c r="BR27" s="7"/>
      <c r="BS27" s="7"/>
      <c r="BT27" s="7"/>
      <c r="BU27" s="7"/>
      <c r="BV27" s="7"/>
      <c r="BW27" s="7"/>
      <c r="BX27" s="7"/>
      <c r="BY27" s="7"/>
      <c r="BZ27" s="7"/>
      <c r="CA27" s="7"/>
      <c r="CB27" s="7"/>
      <c r="CC27" s="16"/>
    </row>
    <row r="28" spans="1:81" ht="29.15" x14ac:dyDescent="0.4">
      <c r="A28" s="153">
        <v>25</v>
      </c>
      <c r="B28" s="308"/>
      <c r="C28" s="310" t="s">
        <v>306</v>
      </c>
      <c r="D28" s="51" t="s">
        <v>136</v>
      </c>
      <c r="E28" s="125"/>
      <c r="F28" s="51" t="s">
        <v>1099</v>
      </c>
      <c r="G28" s="89"/>
      <c r="H28" s="172"/>
      <c r="I28" s="148"/>
      <c r="J28" s="148">
        <f t="shared" si="0"/>
        <v>1</v>
      </c>
      <c r="K28" s="148" t="b">
        <f>0&lt;SUM(J29,J30)</f>
        <v>1</v>
      </c>
      <c r="L28" s="145"/>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145"/>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16"/>
    </row>
    <row r="29" spans="1:81" x14ac:dyDescent="0.4">
      <c r="A29" s="113">
        <v>26</v>
      </c>
      <c r="B29" s="308"/>
      <c r="C29" s="311"/>
      <c r="D29" s="51" t="s">
        <v>307</v>
      </c>
      <c r="E29" s="90"/>
      <c r="F29" s="51"/>
      <c r="G29" s="89"/>
      <c r="H29" s="172"/>
      <c r="I29" s="70" t="s">
        <v>305</v>
      </c>
      <c r="J29" s="70">
        <f t="shared" si="0"/>
        <v>1</v>
      </c>
      <c r="K29" s="149" t="b">
        <f>1=BK29</f>
        <v>1</v>
      </c>
      <c r="L29" s="145"/>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145"/>
      <c r="AS29" s="7"/>
      <c r="AT29" s="7"/>
      <c r="AU29" s="7"/>
      <c r="AV29" s="7"/>
      <c r="AW29" s="7"/>
      <c r="AX29" s="7"/>
      <c r="AY29" s="7"/>
      <c r="AZ29" s="7"/>
      <c r="BA29" s="7"/>
      <c r="BB29" s="7"/>
      <c r="BC29" s="7"/>
      <c r="BD29" s="7"/>
      <c r="BE29" s="7"/>
      <c r="BF29" s="7"/>
      <c r="BG29" s="7"/>
      <c r="BH29" s="7"/>
      <c r="BI29" s="7"/>
      <c r="BJ29" s="7"/>
      <c r="BK29" s="7">
        <f t="shared" ref="BK29:BK30" si="4">$BK$1</f>
        <v>1</v>
      </c>
      <c r="BL29" s="7"/>
      <c r="BM29" s="7"/>
      <c r="BN29" s="7"/>
      <c r="BO29" s="7"/>
      <c r="BP29" s="7"/>
      <c r="BQ29" s="7"/>
      <c r="BR29" s="7"/>
      <c r="BS29" s="7"/>
      <c r="BT29" s="7"/>
      <c r="BU29" s="7"/>
      <c r="BV29" s="7"/>
      <c r="BW29" s="7"/>
      <c r="BX29" s="7"/>
      <c r="BY29" s="7"/>
      <c r="BZ29" s="7"/>
      <c r="CA29" s="7"/>
      <c r="CB29" s="7"/>
      <c r="CC29" s="16"/>
    </row>
    <row r="30" spans="1:81" ht="15" thickBot="1" x14ac:dyDescent="0.45">
      <c r="A30" s="153">
        <v>27</v>
      </c>
      <c r="B30" s="309"/>
      <c r="C30" s="313"/>
      <c r="D30" s="109" t="s">
        <v>308</v>
      </c>
      <c r="E30" s="91"/>
      <c r="F30" s="109"/>
      <c r="G30" s="92"/>
      <c r="H30" s="172"/>
      <c r="I30" s="70" t="s">
        <v>305</v>
      </c>
      <c r="J30" s="70">
        <f t="shared" si="0"/>
        <v>1</v>
      </c>
      <c r="K30" s="149" t="b">
        <f>1=BK30</f>
        <v>1</v>
      </c>
      <c r="L30" s="145"/>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145"/>
      <c r="AS30" s="7"/>
      <c r="AT30" s="7"/>
      <c r="AU30" s="7"/>
      <c r="AV30" s="7"/>
      <c r="AW30" s="7"/>
      <c r="AX30" s="7"/>
      <c r="AY30" s="7"/>
      <c r="AZ30" s="7"/>
      <c r="BA30" s="7"/>
      <c r="BB30" s="7"/>
      <c r="BC30" s="7"/>
      <c r="BD30" s="7"/>
      <c r="BE30" s="7"/>
      <c r="BF30" s="7"/>
      <c r="BG30" s="7"/>
      <c r="BH30" s="7"/>
      <c r="BI30" s="7"/>
      <c r="BJ30" s="7"/>
      <c r="BK30" s="7">
        <f t="shared" si="4"/>
        <v>1</v>
      </c>
      <c r="BL30" s="7"/>
      <c r="BM30" s="7"/>
      <c r="BN30" s="7"/>
      <c r="BO30" s="7"/>
      <c r="BP30" s="7"/>
      <c r="BQ30" s="7"/>
      <c r="BR30" s="7"/>
      <c r="BS30" s="7"/>
      <c r="BT30" s="7"/>
      <c r="BU30" s="7"/>
      <c r="BV30" s="7"/>
      <c r="BW30" s="7"/>
      <c r="BX30" s="7"/>
      <c r="BY30" s="7"/>
      <c r="BZ30" s="7"/>
      <c r="CA30" s="7"/>
      <c r="CB30" s="7"/>
      <c r="CC30" s="16"/>
    </row>
    <row r="31" spans="1:81" x14ac:dyDescent="0.4">
      <c r="A31" s="153">
        <v>28</v>
      </c>
      <c r="B31" s="307" t="s">
        <v>309</v>
      </c>
      <c r="C31" s="268" t="s">
        <v>246</v>
      </c>
      <c r="D31" s="110" t="s">
        <v>59</v>
      </c>
      <c r="E31" s="93"/>
      <c r="F31" s="110" t="s">
        <v>310</v>
      </c>
      <c r="G31" s="94"/>
      <c r="H31" s="172"/>
      <c r="I31" s="70" t="s">
        <v>274</v>
      </c>
      <c r="J31" s="70">
        <f t="shared" si="0"/>
        <v>1</v>
      </c>
      <c r="K31" s="149" t="b">
        <f>OR($AU31,$AV31,$AW31)</f>
        <v>1</v>
      </c>
      <c r="L31" s="145"/>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145"/>
      <c r="AS31" s="7"/>
      <c r="AT31" s="7"/>
      <c r="AU31" s="7">
        <f>$AU$1</f>
        <v>1</v>
      </c>
      <c r="AV31" s="7">
        <f>$AV$1</f>
        <v>1</v>
      </c>
      <c r="AW31" s="7">
        <f>$AW$1</f>
        <v>1</v>
      </c>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16"/>
    </row>
    <row r="32" spans="1:81" x14ac:dyDescent="0.4">
      <c r="A32" s="113">
        <v>29</v>
      </c>
      <c r="B32" s="308"/>
      <c r="C32" s="264" t="s">
        <v>311</v>
      </c>
      <c r="D32" s="51" t="s">
        <v>59</v>
      </c>
      <c r="E32" s="90"/>
      <c r="F32" s="51" t="s">
        <v>312</v>
      </c>
      <c r="G32" s="89"/>
      <c r="H32" s="172"/>
      <c r="I32" s="70" t="s">
        <v>313</v>
      </c>
      <c r="J32" s="70">
        <f t="shared" si="0"/>
        <v>1</v>
      </c>
      <c r="K32" s="149" t="b">
        <f>2=SUM($M32,AR32)</f>
        <v>1</v>
      </c>
      <c r="L32" s="145"/>
      <c r="M32" s="7">
        <f>$M$1</f>
        <v>1</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145">
        <f>AR1</f>
        <v>1</v>
      </c>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16"/>
    </row>
    <row r="33" spans="1:81" ht="58.3" x14ac:dyDescent="0.4">
      <c r="A33" s="153">
        <v>30</v>
      </c>
      <c r="B33" s="308"/>
      <c r="C33" s="310" t="s">
        <v>314</v>
      </c>
      <c r="D33" s="51" t="s">
        <v>136</v>
      </c>
      <c r="E33" s="125"/>
      <c r="F33" s="51" t="s">
        <v>1100</v>
      </c>
      <c r="G33" s="89"/>
      <c r="H33" s="172"/>
      <c r="I33" s="148"/>
      <c r="J33" s="148">
        <f t="shared" si="0"/>
        <v>1</v>
      </c>
      <c r="K33" s="148" t="b">
        <f>0&lt;SUM(J34,J35)</f>
        <v>1</v>
      </c>
      <c r="L33" s="145"/>
      <c r="M33" s="6"/>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145"/>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16"/>
    </row>
    <row r="34" spans="1:81" x14ac:dyDescent="0.4">
      <c r="A34" s="153">
        <v>31</v>
      </c>
      <c r="B34" s="308"/>
      <c r="C34" s="311"/>
      <c r="D34" s="111" t="s">
        <v>315</v>
      </c>
      <c r="E34" s="90"/>
      <c r="F34" s="225" t="s">
        <v>316</v>
      </c>
      <c r="G34" s="89"/>
      <c r="H34" s="172"/>
      <c r="I34" s="70" t="s">
        <v>317</v>
      </c>
      <c r="J34" s="70">
        <f t="shared" si="0"/>
        <v>1</v>
      </c>
      <c r="K34" s="149" t="b">
        <f>1=BL34</f>
        <v>1</v>
      </c>
      <c r="L34" s="145"/>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145"/>
      <c r="AS34" s="7"/>
      <c r="AT34" s="7"/>
      <c r="AU34" s="7"/>
      <c r="AV34" s="7"/>
      <c r="AW34" s="7"/>
      <c r="AX34" s="7"/>
      <c r="AY34" s="7"/>
      <c r="AZ34" s="7"/>
      <c r="BA34" s="7"/>
      <c r="BB34" s="7"/>
      <c r="BC34" s="7"/>
      <c r="BD34" s="7"/>
      <c r="BE34" s="7"/>
      <c r="BF34" s="7"/>
      <c r="BG34" s="7"/>
      <c r="BH34" s="7"/>
      <c r="BI34" s="7"/>
      <c r="BJ34" s="7"/>
      <c r="BK34" s="7"/>
      <c r="BL34" s="7">
        <f>$BL$1</f>
        <v>1</v>
      </c>
      <c r="BM34" s="7"/>
      <c r="BN34" s="7"/>
      <c r="BO34" s="7"/>
      <c r="BP34" s="7"/>
      <c r="BQ34" s="7"/>
      <c r="BR34" s="7"/>
      <c r="BS34" s="7"/>
      <c r="BT34" s="7"/>
      <c r="BU34" s="7"/>
      <c r="BV34" s="7"/>
      <c r="BW34" s="7"/>
      <c r="BX34" s="7"/>
      <c r="BY34" s="7"/>
      <c r="BZ34" s="7"/>
      <c r="CA34" s="7"/>
      <c r="CB34" s="7"/>
      <c r="CC34" s="16"/>
    </row>
    <row r="35" spans="1:81" x14ac:dyDescent="0.4">
      <c r="A35" s="113">
        <v>32</v>
      </c>
      <c r="B35" s="308"/>
      <c r="C35" s="312"/>
      <c r="D35" s="111" t="s">
        <v>300</v>
      </c>
      <c r="E35" s="90"/>
      <c r="F35" s="51"/>
      <c r="G35" s="89"/>
      <c r="H35" s="172"/>
      <c r="I35" s="70" t="s">
        <v>317</v>
      </c>
      <c r="J35" s="70">
        <f t="shared" si="0"/>
        <v>1</v>
      </c>
      <c r="K35" s="149" t="b">
        <f>1=BL35</f>
        <v>1</v>
      </c>
      <c r="L35" s="145"/>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145"/>
      <c r="AS35" s="7"/>
      <c r="AT35" s="7"/>
      <c r="AU35" s="7"/>
      <c r="AV35" s="7"/>
      <c r="AW35" s="7"/>
      <c r="AX35" s="7"/>
      <c r="AY35" s="7"/>
      <c r="AZ35" s="7"/>
      <c r="BA35" s="7"/>
      <c r="BB35" s="7"/>
      <c r="BC35" s="7"/>
      <c r="BD35" s="7"/>
      <c r="BE35" s="7"/>
      <c r="BF35" s="7"/>
      <c r="BG35" s="7"/>
      <c r="BH35" s="7"/>
      <c r="BI35" s="7"/>
      <c r="BJ35" s="7"/>
      <c r="BK35" s="7"/>
      <c r="BL35" s="7">
        <f>$BL$1</f>
        <v>1</v>
      </c>
      <c r="BM35" s="7"/>
      <c r="BN35" s="7"/>
      <c r="BO35" s="7"/>
      <c r="BP35" s="7"/>
      <c r="BQ35" s="7"/>
      <c r="BR35" s="7"/>
      <c r="BS35" s="7"/>
      <c r="BT35" s="7"/>
      <c r="BU35" s="7"/>
      <c r="BV35" s="7"/>
      <c r="BW35" s="7"/>
      <c r="BX35" s="7"/>
      <c r="BY35" s="7"/>
      <c r="BZ35" s="7"/>
      <c r="CA35" s="7"/>
      <c r="CB35" s="7"/>
      <c r="CC35" s="16"/>
    </row>
    <row r="36" spans="1:81" ht="29.15" x14ac:dyDescent="0.4">
      <c r="A36" s="153">
        <v>33</v>
      </c>
      <c r="B36" s="308"/>
      <c r="C36" s="265" t="s">
        <v>318</v>
      </c>
      <c r="D36" s="51" t="s">
        <v>319</v>
      </c>
      <c r="E36" s="90"/>
      <c r="F36" s="51" t="s">
        <v>320</v>
      </c>
      <c r="G36" s="89"/>
      <c r="H36" s="172"/>
      <c r="I36" s="71" t="s">
        <v>321</v>
      </c>
      <c r="J36" s="71">
        <f t="shared" si="0"/>
        <v>1</v>
      </c>
      <c r="K36" s="149" t="b">
        <f>2=SUM($M36,AR36)</f>
        <v>1</v>
      </c>
      <c r="L36" s="145"/>
      <c r="M36" s="7">
        <f>$M$1</f>
        <v>1</v>
      </c>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145">
        <f>$AR$1</f>
        <v>1</v>
      </c>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16"/>
    </row>
    <row r="37" spans="1:81" ht="29.15" x14ac:dyDescent="0.4">
      <c r="A37" s="153">
        <v>34</v>
      </c>
      <c r="B37" s="308"/>
      <c r="C37" s="264" t="s">
        <v>322</v>
      </c>
      <c r="D37" s="51" t="s">
        <v>59</v>
      </c>
      <c r="E37" s="90"/>
      <c r="F37" s="51"/>
      <c r="G37" s="89"/>
      <c r="H37" s="172"/>
      <c r="I37" s="70" t="s">
        <v>323</v>
      </c>
      <c r="J37" s="70">
        <f t="shared" si="0"/>
        <v>1</v>
      </c>
      <c r="K37" s="149" t="b">
        <f>OR($AV$37,$AW$37)</f>
        <v>1</v>
      </c>
      <c r="L37" s="145"/>
      <c r="M37" s="7"/>
      <c r="N37" s="7"/>
      <c r="O37" s="6"/>
      <c r="P37" s="6"/>
      <c r="Q37" s="6"/>
      <c r="R37" s="6"/>
      <c r="S37" s="6"/>
      <c r="T37" s="6"/>
      <c r="U37" s="6"/>
      <c r="V37" s="6"/>
      <c r="W37" s="6"/>
      <c r="X37" s="6"/>
      <c r="Y37" s="6"/>
      <c r="Z37" s="6"/>
      <c r="AA37" s="6"/>
      <c r="AB37" s="6"/>
      <c r="AC37" s="7"/>
      <c r="AD37" s="7"/>
      <c r="AE37" s="7"/>
      <c r="AF37" s="7"/>
      <c r="AG37" s="7"/>
      <c r="AH37" s="7"/>
      <c r="AI37" s="7"/>
      <c r="AJ37" s="7"/>
      <c r="AK37" s="7"/>
      <c r="AL37" s="7"/>
      <c r="AM37" s="7"/>
      <c r="AN37" s="7"/>
      <c r="AO37" s="7"/>
      <c r="AP37" s="7"/>
      <c r="AQ37" s="7"/>
      <c r="AR37" s="145"/>
      <c r="AS37" s="7"/>
      <c r="AT37" s="7"/>
      <c r="AU37" s="7"/>
      <c r="AV37" s="7">
        <f>$AV$1</f>
        <v>1</v>
      </c>
      <c r="AW37" s="7">
        <f>$AW$1</f>
        <v>1</v>
      </c>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16"/>
    </row>
    <row r="38" spans="1:81" ht="29.15" x14ac:dyDescent="0.4">
      <c r="A38" s="113">
        <v>35</v>
      </c>
      <c r="B38" s="308"/>
      <c r="C38" s="264" t="s">
        <v>324</v>
      </c>
      <c r="D38" s="51" t="s">
        <v>59</v>
      </c>
      <c r="E38" s="90"/>
      <c r="F38" s="51"/>
      <c r="G38" s="89"/>
      <c r="H38" s="172"/>
      <c r="I38" s="70" t="s">
        <v>317</v>
      </c>
      <c r="J38" s="70">
        <f t="shared" si="0"/>
        <v>1</v>
      </c>
      <c r="K38" s="149" t="b">
        <f>1=BL38</f>
        <v>1</v>
      </c>
      <c r="L38" s="145"/>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145"/>
      <c r="AS38" s="7"/>
      <c r="AT38" s="7"/>
      <c r="AU38" s="7"/>
      <c r="AV38" s="7"/>
      <c r="AW38" s="7"/>
      <c r="AX38" s="7"/>
      <c r="AY38" s="7"/>
      <c r="AZ38" s="7"/>
      <c r="BA38" s="7"/>
      <c r="BB38" s="7"/>
      <c r="BC38" s="7"/>
      <c r="BD38" s="7"/>
      <c r="BE38" s="7"/>
      <c r="BF38" s="7"/>
      <c r="BG38" s="7"/>
      <c r="BH38" s="7"/>
      <c r="BI38" s="7"/>
      <c r="BJ38" s="7"/>
      <c r="BK38" s="7"/>
      <c r="BL38" s="7">
        <f>$BL$1</f>
        <v>1</v>
      </c>
      <c r="BM38" s="7"/>
      <c r="BN38" s="7"/>
      <c r="BO38" s="7"/>
      <c r="BP38" s="7"/>
      <c r="BQ38" s="7"/>
      <c r="BR38" s="7"/>
      <c r="BS38" s="7"/>
      <c r="BT38" s="7"/>
      <c r="BU38" s="7"/>
      <c r="BV38" s="7"/>
      <c r="BW38" s="7"/>
      <c r="BX38" s="7"/>
      <c r="BY38" s="7"/>
      <c r="BZ38" s="7"/>
      <c r="CA38" s="7"/>
      <c r="CB38" s="7"/>
      <c r="CC38" s="16"/>
    </row>
    <row r="39" spans="1:81" ht="29.15" x14ac:dyDescent="0.4">
      <c r="A39" s="153">
        <v>36</v>
      </c>
      <c r="B39" s="308"/>
      <c r="C39" s="310" t="s">
        <v>325</v>
      </c>
      <c r="D39" s="111" t="s">
        <v>136</v>
      </c>
      <c r="E39" s="125"/>
      <c r="F39" s="51" t="s">
        <v>1099</v>
      </c>
      <c r="G39" s="89"/>
      <c r="H39" s="172"/>
      <c r="I39" s="148"/>
      <c r="J39" s="148">
        <f t="shared" si="0"/>
        <v>1</v>
      </c>
      <c r="K39" s="148" t="b">
        <f>0&lt;SUM(J40,J41)</f>
        <v>1</v>
      </c>
      <c r="L39" s="145"/>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14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16"/>
    </row>
    <row r="40" spans="1:81" ht="29.15" x14ac:dyDescent="0.4">
      <c r="A40" s="153">
        <v>37</v>
      </c>
      <c r="B40" s="308"/>
      <c r="C40" s="311"/>
      <c r="D40" s="111" t="s">
        <v>326</v>
      </c>
      <c r="E40" s="90"/>
      <c r="F40" s="51"/>
      <c r="G40" s="89"/>
      <c r="H40" s="172"/>
      <c r="I40" s="70" t="s">
        <v>327</v>
      </c>
      <c r="J40" s="70">
        <f t="shared" si="0"/>
        <v>1</v>
      </c>
      <c r="K40" s="149" t="b">
        <f>2=SUM($BM40,OR($AK40:$AO40))</f>
        <v>1</v>
      </c>
      <c r="L40" s="145"/>
      <c r="M40" s="7"/>
      <c r="N40" s="7"/>
      <c r="O40" s="7"/>
      <c r="P40" s="7"/>
      <c r="Q40" s="7"/>
      <c r="R40" s="7"/>
      <c r="S40" s="7"/>
      <c r="T40" s="7"/>
      <c r="U40" s="7"/>
      <c r="V40" s="7"/>
      <c r="W40" s="7"/>
      <c r="X40" s="7"/>
      <c r="Y40" s="7"/>
      <c r="Z40" s="7"/>
      <c r="AA40" s="7"/>
      <c r="AB40" s="7"/>
      <c r="AC40" s="7"/>
      <c r="AD40" s="7"/>
      <c r="AE40" s="7"/>
      <c r="AF40" s="7"/>
      <c r="AG40" s="7"/>
      <c r="AH40" s="7"/>
      <c r="AI40" s="7"/>
      <c r="AJ40" s="7"/>
      <c r="AK40" s="7">
        <f>$AK$1</f>
        <v>1</v>
      </c>
      <c r="AL40" s="7">
        <f>$AL$1</f>
        <v>1</v>
      </c>
      <c r="AM40" s="7">
        <f>$AM$1</f>
        <v>1</v>
      </c>
      <c r="AN40" s="7">
        <f>$AN$1</f>
        <v>1</v>
      </c>
      <c r="AO40" s="7">
        <f>$AO$1</f>
        <v>1</v>
      </c>
      <c r="AP40" s="7"/>
      <c r="AQ40" s="7"/>
      <c r="AR40" s="145"/>
      <c r="AS40" s="7"/>
      <c r="AT40" s="7"/>
      <c r="AU40" s="7"/>
      <c r="AV40" s="7"/>
      <c r="AW40" s="7"/>
      <c r="AX40" s="7"/>
      <c r="AY40" s="7"/>
      <c r="AZ40" s="7"/>
      <c r="BA40" s="7"/>
      <c r="BB40" s="7"/>
      <c r="BC40" s="7"/>
      <c r="BD40" s="7"/>
      <c r="BE40" s="7"/>
      <c r="BF40" s="7"/>
      <c r="BG40" s="7"/>
      <c r="BH40" s="7"/>
      <c r="BI40" s="7"/>
      <c r="BJ40" s="7"/>
      <c r="BK40" s="7"/>
      <c r="BL40" s="7"/>
      <c r="BM40" s="7">
        <f>$BM$1</f>
        <v>1</v>
      </c>
      <c r="BN40" s="7"/>
      <c r="BO40" s="7"/>
      <c r="BP40" s="7"/>
      <c r="BQ40" s="7"/>
      <c r="BR40" s="7"/>
      <c r="BS40" s="7"/>
      <c r="BT40" s="7"/>
      <c r="BU40" s="7"/>
      <c r="BV40" s="7"/>
      <c r="BW40" s="7"/>
      <c r="BX40" s="7"/>
      <c r="BY40" s="7"/>
      <c r="BZ40" s="7"/>
      <c r="CA40" s="7"/>
      <c r="CB40" s="7"/>
      <c r="CC40" s="16"/>
    </row>
    <row r="41" spans="1:81" ht="29.15" x14ac:dyDescent="0.4">
      <c r="A41" s="113">
        <v>38</v>
      </c>
      <c r="B41" s="308"/>
      <c r="C41" s="312"/>
      <c r="D41" s="111" t="s">
        <v>328</v>
      </c>
      <c r="E41" s="90"/>
      <c r="F41" s="51"/>
      <c r="G41" s="89"/>
      <c r="H41" s="172"/>
      <c r="I41" s="70" t="s">
        <v>327</v>
      </c>
      <c r="J41" s="70">
        <f t="shared" si="0"/>
        <v>1</v>
      </c>
      <c r="K41" s="149" t="b">
        <f>2=SUM($BM41,OR($AK41:$AO41))</f>
        <v>1</v>
      </c>
      <c r="L41" s="145"/>
      <c r="M41" s="7"/>
      <c r="N41" s="7"/>
      <c r="O41" s="7"/>
      <c r="P41" s="7"/>
      <c r="Q41" s="7"/>
      <c r="R41" s="7"/>
      <c r="S41" s="7"/>
      <c r="T41" s="7"/>
      <c r="U41" s="7"/>
      <c r="V41" s="7"/>
      <c r="W41" s="7"/>
      <c r="X41" s="7"/>
      <c r="Y41" s="7"/>
      <c r="Z41" s="7"/>
      <c r="AA41" s="7"/>
      <c r="AB41" s="7"/>
      <c r="AC41" s="7"/>
      <c r="AD41" s="7"/>
      <c r="AE41" s="7"/>
      <c r="AF41" s="7"/>
      <c r="AG41" s="7"/>
      <c r="AH41" s="7"/>
      <c r="AI41" s="7"/>
      <c r="AJ41" s="7"/>
      <c r="AK41" s="7">
        <f>$AK$1</f>
        <v>1</v>
      </c>
      <c r="AL41" s="7">
        <f>$AL$1</f>
        <v>1</v>
      </c>
      <c r="AM41" s="7">
        <f>$AM$1</f>
        <v>1</v>
      </c>
      <c r="AN41" s="7">
        <f>$AN$1</f>
        <v>1</v>
      </c>
      <c r="AO41" s="7">
        <f>$AO$1</f>
        <v>1</v>
      </c>
      <c r="AP41" s="7"/>
      <c r="AQ41" s="7"/>
      <c r="AR41" s="145"/>
      <c r="AS41" s="7"/>
      <c r="AT41" s="7"/>
      <c r="AU41" s="7"/>
      <c r="AV41" s="7"/>
      <c r="AW41" s="7"/>
      <c r="AX41" s="7"/>
      <c r="AY41" s="7"/>
      <c r="AZ41" s="7"/>
      <c r="BA41" s="7"/>
      <c r="BB41" s="7"/>
      <c r="BC41" s="7"/>
      <c r="BD41" s="7"/>
      <c r="BE41" s="7"/>
      <c r="BF41" s="7"/>
      <c r="BG41" s="7"/>
      <c r="BH41" s="7"/>
      <c r="BI41" s="7"/>
      <c r="BJ41" s="7"/>
      <c r="BK41" s="7"/>
      <c r="BL41" s="7"/>
      <c r="BM41" s="7">
        <f>$BM$1</f>
        <v>1</v>
      </c>
      <c r="BN41" s="7"/>
      <c r="BO41" s="7"/>
      <c r="BP41" s="7"/>
      <c r="BQ41" s="7"/>
      <c r="BR41" s="7"/>
      <c r="BS41" s="7"/>
      <c r="BT41" s="7"/>
      <c r="BU41" s="7"/>
      <c r="BV41" s="7"/>
      <c r="BW41" s="7"/>
      <c r="BX41" s="7"/>
      <c r="BY41" s="7"/>
      <c r="BZ41" s="7"/>
      <c r="CA41" s="7"/>
      <c r="CB41" s="7"/>
      <c r="CC41" s="16"/>
    </row>
    <row r="42" spans="1:81" ht="29.15" x14ac:dyDescent="0.4">
      <c r="A42" s="153">
        <v>39</v>
      </c>
      <c r="B42" s="308"/>
      <c r="C42" s="265" t="s">
        <v>329</v>
      </c>
      <c r="D42" s="51" t="s">
        <v>330</v>
      </c>
      <c r="E42" s="53"/>
      <c r="F42" s="51" t="s">
        <v>331</v>
      </c>
      <c r="G42" s="89"/>
      <c r="H42" s="172"/>
      <c r="I42" s="70" t="s">
        <v>332</v>
      </c>
      <c r="J42" s="70">
        <f t="shared" si="0"/>
        <v>1</v>
      </c>
      <c r="K42" s="149" t="b">
        <f>1=$BM$42</f>
        <v>1</v>
      </c>
      <c r="L42" s="145"/>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145"/>
      <c r="AS42" s="7"/>
      <c r="AT42" s="7"/>
      <c r="AU42" s="7"/>
      <c r="AV42" s="7"/>
      <c r="AW42" s="7"/>
      <c r="AX42" s="7"/>
      <c r="AY42" s="7"/>
      <c r="AZ42" s="7"/>
      <c r="BA42" s="7"/>
      <c r="BB42" s="7"/>
      <c r="BC42" s="7"/>
      <c r="BD42" s="7"/>
      <c r="BE42" s="7"/>
      <c r="BF42" s="7"/>
      <c r="BG42" s="7"/>
      <c r="BH42" s="7"/>
      <c r="BI42" s="7"/>
      <c r="BJ42" s="7"/>
      <c r="BK42" s="7"/>
      <c r="BL42" s="7"/>
      <c r="BM42" s="7">
        <f>$BM$1</f>
        <v>1</v>
      </c>
      <c r="BN42" s="7"/>
      <c r="BO42" s="7"/>
      <c r="BP42" s="7"/>
      <c r="BQ42" s="7"/>
      <c r="BR42" s="7"/>
      <c r="BS42" s="7"/>
      <c r="BT42" s="7"/>
      <c r="BU42" s="7"/>
      <c r="BV42" s="7"/>
      <c r="BW42" s="7"/>
      <c r="BX42" s="7"/>
      <c r="BY42" s="7"/>
      <c r="BZ42" s="7"/>
      <c r="CA42" s="7"/>
      <c r="CB42" s="7"/>
      <c r="CC42" s="16"/>
    </row>
    <row r="43" spans="1:81" ht="29.15" x14ac:dyDescent="0.4">
      <c r="A43" s="153">
        <v>40</v>
      </c>
      <c r="B43" s="308"/>
      <c r="C43" s="264" t="s">
        <v>333</v>
      </c>
      <c r="D43" s="51" t="s">
        <v>59</v>
      </c>
      <c r="E43" s="53"/>
      <c r="F43" s="51"/>
      <c r="G43" s="89"/>
      <c r="H43" s="172"/>
      <c r="I43" s="71" t="s">
        <v>321</v>
      </c>
      <c r="J43" s="71">
        <f t="shared" si="0"/>
        <v>1</v>
      </c>
      <c r="K43" s="149" t="b">
        <f>2=SUM($M43,AR43)</f>
        <v>1</v>
      </c>
      <c r="L43" s="145"/>
      <c r="M43" s="7">
        <f>$M$1</f>
        <v>1</v>
      </c>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145">
        <f>AR1</f>
        <v>1</v>
      </c>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16"/>
    </row>
    <row r="44" spans="1:81" ht="29.15" x14ac:dyDescent="0.4">
      <c r="A44" s="113">
        <v>41</v>
      </c>
      <c r="B44" s="308"/>
      <c r="C44" s="264" t="s">
        <v>334</v>
      </c>
      <c r="D44" s="51" t="s">
        <v>59</v>
      </c>
      <c r="E44" s="53"/>
      <c r="F44" s="51"/>
      <c r="G44" s="89"/>
      <c r="H44" s="172"/>
      <c r="I44" s="70" t="s">
        <v>274</v>
      </c>
      <c r="J44" s="70">
        <f t="shared" si="0"/>
        <v>1</v>
      </c>
      <c r="K44" s="149" t="b">
        <f>OR($AU44,$AV44,$AW44)</f>
        <v>1</v>
      </c>
      <c r="L44" s="145"/>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145"/>
      <c r="AS44" s="7"/>
      <c r="AT44" s="7"/>
      <c r="AU44" s="7">
        <f>$AU$1</f>
        <v>1</v>
      </c>
      <c r="AV44" s="7">
        <f>$AV$1</f>
        <v>1</v>
      </c>
      <c r="AW44" s="7">
        <f>$AW$1</f>
        <v>1</v>
      </c>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16"/>
    </row>
    <row r="45" spans="1:81" ht="29.6" thickBot="1" x14ac:dyDescent="0.45">
      <c r="A45" s="153">
        <v>42</v>
      </c>
      <c r="B45" s="308"/>
      <c r="C45" s="264" t="s">
        <v>335</v>
      </c>
      <c r="D45" s="112" t="s">
        <v>59</v>
      </c>
      <c r="E45" s="95"/>
      <c r="F45" s="112"/>
      <c r="G45" s="96"/>
      <c r="H45" s="172"/>
      <c r="I45" s="70" t="s">
        <v>336</v>
      </c>
      <c r="J45" s="70">
        <f t="shared" si="0"/>
        <v>1</v>
      </c>
      <c r="K45" s="149" t="b">
        <f>2=SUM($AR45,OR(AI45,AK45,AL45,AM45,AN45,AO45))</f>
        <v>1</v>
      </c>
      <c r="L45" s="145"/>
      <c r="M45" s="7"/>
      <c r="N45" s="7"/>
      <c r="O45" s="7"/>
      <c r="P45" s="7"/>
      <c r="Q45" s="7"/>
      <c r="R45" s="7"/>
      <c r="S45" s="7"/>
      <c r="T45" s="7"/>
      <c r="U45" s="7"/>
      <c r="V45" s="7"/>
      <c r="W45" s="7"/>
      <c r="X45" s="7"/>
      <c r="Y45" s="7"/>
      <c r="Z45" s="7"/>
      <c r="AA45" s="7"/>
      <c r="AB45" s="7"/>
      <c r="AC45" s="7"/>
      <c r="AD45" s="10"/>
      <c r="AE45" s="10"/>
      <c r="AF45" s="10"/>
      <c r="AG45" s="7"/>
      <c r="AH45" s="7"/>
      <c r="AI45" s="7">
        <f>$AI$1</f>
        <v>1</v>
      </c>
      <c r="AJ45" s="7"/>
      <c r="AK45" s="7">
        <f>$AK$1</f>
        <v>1</v>
      </c>
      <c r="AL45" s="7">
        <f>$AL$1</f>
        <v>1</v>
      </c>
      <c r="AM45" s="7">
        <f>$AM$1</f>
        <v>1</v>
      </c>
      <c r="AN45" s="7">
        <f>$AN$1</f>
        <v>1</v>
      </c>
      <c r="AO45" s="7">
        <f>$AO$1</f>
        <v>1</v>
      </c>
      <c r="AP45" s="7"/>
      <c r="AQ45" s="7"/>
      <c r="AR45" s="145">
        <f>AR1</f>
        <v>1</v>
      </c>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16"/>
    </row>
    <row r="46" spans="1:81" x14ac:dyDescent="0.4">
      <c r="A46" s="153">
        <v>43</v>
      </c>
      <c r="B46" s="307" t="s">
        <v>337</v>
      </c>
      <c r="C46" s="268" t="s">
        <v>248</v>
      </c>
      <c r="D46" s="110" t="s">
        <v>59</v>
      </c>
      <c r="E46" s="97"/>
      <c r="F46" s="110"/>
      <c r="G46" s="94"/>
      <c r="H46" s="172"/>
      <c r="I46" s="70" t="s">
        <v>274</v>
      </c>
      <c r="J46" s="70">
        <f t="shared" si="0"/>
        <v>1</v>
      </c>
      <c r="K46" s="149" t="b">
        <f>OR($AU46,$AV46,$AW46)</f>
        <v>1</v>
      </c>
      <c r="L46" s="145"/>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145"/>
      <c r="AS46" s="7"/>
      <c r="AT46" s="7"/>
      <c r="AU46" s="7">
        <f>$AU$1</f>
        <v>1</v>
      </c>
      <c r="AV46" s="7">
        <f>$AV$1</f>
        <v>1</v>
      </c>
      <c r="AW46" s="7">
        <f>$AW$1</f>
        <v>1</v>
      </c>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16"/>
    </row>
    <row r="47" spans="1:81" ht="58.3" x14ac:dyDescent="0.4">
      <c r="A47" s="113">
        <v>44</v>
      </c>
      <c r="B47" s="308"/>
      <c r="C47" s="310" t="s">
        <v>338</v>
      </c>
      <c r="D47" s="111" t="s">
        <v>136</v>
      </c>
      <c r="E47" s="125"/>
      <c r="F47" s="51" t="s">
        <v>1101</v>
      </c>
      <c r="G47" s="89"/>
      <c r="H47" s="172"/>
      <c r="I47" s="148"/>
      <c r="J47" s="148">
        <f t="shared" si="0"/>
        <v>1</v>
      </c>
      <c r="K47" s="148" t="b">
        <f>0&lt;SUM(J48,J49)</f>
        <v>1</v>
      </c>
      <c r="L47" s="145"/>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145"/>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16"/>
    </row>
    <row r="48" spans="1:81" x14ac:dyDescent="0.4">
      <c r="A48" s="153">
        <v>45</v>
      </c>
      <c r="B48" s="308"/>
      <c r="C48" s="311"/>
      <c r="D48" s="111" t="s">
        <v>339</v>
      </c>
      <c r="E48" s="90"/>
      <c r="F48" s="225" t="s">
        <v>340</v>
      </c>
      <c r="G48" s="89"/>
      <c r="H48" s="172"/>
      <c r="I48" s="70" t="s">
        <v>341</v>
      </c>
      <c r="J48" s="70">
        <f t="shared" si="0"/>
        <v>1</v>
      </c>
      <c r="K48" s="149" t="b">
        <f>1=$BN48</f>
        <v>1</v>
      </c>
      <c r="L48" s="145"/>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145"/>
      <c r="AS48" s="7"/>
      <c r="AT48" s="7"/>
      <c r="AU48" s="7"/>
      <c r="AV48" s="7"/>
      <c r="AW48" s="7"/>
      <c r="AX48" s="7"/>
      <c r="AY48" s="7"/>
      <c r="AZ48" s="7"/>
      <c r="BA48" s="7"/>
      <c r="BB48" s="7"/>
      <c r="BC48" s="7"/>
      <c r="BD48" s="7"/>
      <c r="BE48" s="7"/>
      <c r="BF48" s="7"/>
      <c r="BG48" s="7"/>
      <c r="BH48" s="7"/>
      <c r="BI48" s="7"/>
      <c r="BJ48" s="7"/>
      <c r="BK48" s="7"/>
      <c r="BL48" s="7"/>
      <c r="BM48" s="7"/>
      <c r="BN48" s="6">
        <f>$BN$1</f>
        <v>1</v>
      </c>
      <c r="BO48" s="7"/>
      <c r="BP48" s="7"/>
      <c r="BQ48" s="7"/>
      <c r="BR48" s="7"/>
      <c r="BS48" s="7"/>
      <c r="BT48" s="7"/>
      <c r="BU48" s="7"/>
      <c r="BV48" s="7"/>
      <c r="BW48" s="7"/>
      <c r="BX48" s="7"/>
      <c r="BY48" s="7"/>
      <c r="BZ48" s="7"/>
      <c r="CA48" s="7"/>
      <c r="CB48" s="7"/>
      <c r="CC48" s="16"/>
    </row>
    <row r="49" spans="1:81" x14ac:dyDescent="0.4">
      <c r="A49" s="153">
        <v>46</v>
      </c>
      <c r="B49" s="308"/>
      <c r="C49" s="312"/>
      <c r="D49" s="111" t="s">
        <v>300</v>
      </c>
      <c r="E49" s="90"/>
      <c r="F49" s="51"/>
      <c r="G49" s="89"/>
      <c r="H49" s="172"/>
      <c r="I49" s="70" t="s">
        <v>341</v>
      </c>
      <c r="J49" s="70">
        <f t="shared" si="0"/>
        <v>1</v>
      </c>
      <c r="K49" s="149" t="b">
        <f>1=$BN49</f>
        <v>1</v>
      </c>
      <c r="L49" s="145"/>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145"/>
      <c r="AS49" s="7"/>
      <c r="AT49" s="7"/>
      <c r="AU49" s="7"/>
      <c r="AV49" s="7"/>
      <c r="AW49" s="7"/>
      <c r="AX49" s="7"/>
      <c r="AY49" s="7"/>
      <c r="AZ49" s="7"/>
      <c r="BA49" s="7"/>
      <c r="BB49" s="7"/>
      <c r="BC49" s="7"/>
      <c r="BD49" s="7"/>
      <c r="BE49" s="7"/>
      <c r="BF49" s="7"/>
      <c r="BG49" s="7"/>
      <c r="BH49" s="7"/>
      <c r="BI49" s="7"/>
      <c r="BJ49" s="7"/>
      <c r="BK49" s="7"/>
      <c r="BL49" s="7"/>
      <c r="BM49" s="7"/>
      <c r="BN49" s="6">
        <f>$BN$1</f>
        <v>1</v>
      </c>
      <c r="BO49" s="7"/>
      <c r="BP49" s="7"/>
      <c r="BQ49" s="7"/>
      <c r="BR49" s="7"/>
      <c r="BS49" s="7"/>
      <c r="BT49" s="7"/>
      <c r="BU49" s="7"/>
      <c r="BV49" s="7"/>
      <c r="BW49" s="7"/>
      <c r="BX49" s="7"/>
      <c r="BY49" s="7"/>
      <c r="BZ49" s="7"/>
      <c r="CA49" s="7"/>
      <c r="CB49" s="7"/>
      <c r="CC49" s="16"/>
    </row>
    <row r="50" spans="1:81" ht="29.15" x14ac:dyDescent="0.4">
      <c r="A50" s="113">
        <v>47</v>
      </c>
      <c r="B50" s="308"/>
      <c r="C50" s="265" t="s">
        <v>342</v>
      </c>
      <c r="D50" s="51" t="s">
        <v>319</v>
      </c>
      <c r="E50" s="90"/>
      <c r="F50" s="51" t="s">
        <v>320</v>
      </c>
      <c r="G50" s="89"/>
      <c r="H50" s="172"/>
      <c r="I50" s="70" t="s">
        <v>341</v>
      </c>
      <c r="J50" s="70">
        <f t="shared" si="0"/>
        <v>1</v>
      </c>
      <c r="K50" s="149" t="b">
        <f>1=$BN50</f>
        <v>1</v>
      </c>
      <c r="L50" s="145"/>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145"/>
      <c r="AS50" s="7"/>
      <c r="AT50" s="7"/>
      <c r="AU50" s="7"/>
      <c r="AV50" s="7"/>
      <c r="AW50" s="7"/>
      <c r="AX50" s="7"/>
      <c r="AY50" s="7"/>
      <c r="AZ50" s="7"/>
      <c r="BA50" s="7"/>
      <c r="BB50" s="7"/>
      <c r="BC50" s="7"/>
      <c r="BD50" s="7"/>
      <c r="BE50" s="7"/>
      <c r="BF50" s="7"/>
      <c r="BG50" s="7"/>
      <c r="BH50" s="7"/>
      <c r="BI50" s="7"/>
      <c r="BJ50" s="7"/>
      <c r="BK50" s="7"/>
      <c r="BL50" s="7"/>
      <c r="BM50" s="7"/>
      <c r="BN50" s="6">
        <f>$BN$1</f>
        <v>1</v>
      </c>
      <c r="BO50" s="7"/>
      <c r="BP50" s="7"/>
      <c r="BQ50" s="7"/>
      <c r="BR50" s="7"/>
      <c r="BS50" s="7"/>
      <c r="BT50" s="7"/>
      <c r="BU50" s="7"/>
      <c r="BV50" s="7"/>
      <c r="BW50" s="7"/>
      <c r="BX50" s="7"/>
      <c r="BY50" s="7"/>
      <c r="BZ50" s="7"/>
      <c r="CA50" s="7"/>
      <c r="CB50" s="7"/>
      <c r="CC50" s="16"/>
    </row>
    <row r="51" spans="1:81" ht="29.15" x14ac:dyDescent="0.4">
      <c r="A51" s="153">
        <v>48</v>
      </c>
      <c r="B51" s="308"/>
      <c r="C51" s="264" t="s">
        <v>343</v>
      </c>
      <c r="D51" s="51" t="s">
        <v>59</v>
      </c>
      <c r="E51" s="90"/>
      <c r="F51" s="51"/>
      <c r="G51" s="89"/>
      <c r="H51" s="172"/>
      <c r="I51" s="70" t="s">
        <v>341</v>
      </c>
      <c r="J51" s="70">
        <f t="shared" si="0"/>
        <v>1</v>
      </c>
      <c r="K51" s="149" t="b">
        <f>1=$BN51</f>
        <v>1</v>
      </c>
      <c r="L51" s="145"/>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145"/>
      <c r="AS51" s="7"/>
      <c r="AT51" s="7"/>
      <c r="AU51" s="7"/>
      <c r="AV51" s="7"/>
      <c r="AW51" s="7"/>
      <c r="AX51" s="7"/>
      <c r="AY51" s="7"/>
      <c r="AZ51" s="7"/>
      <c r="BA51" s="7"/>
      <c r="BB51" s="7"/>
      <c r="BC51" s="7"/>
      <c r="BD51" s="7"/>
      <c r="BE51" s="7"/>
      <c r="BF51" s="7"/>
      <c r="BG51" s="7"/>
      <c r="BH51" s="7"/>
      <c r="BI51" s="7"/>
      <c r="BJ51" s="7"/>
      <c r="BK51" s="7"/>
      <c r="BL51" s="7"/>
      <c r="BM51" s="7"/>
      <c r="BN51" s="6">
        <f>$BN$1</f>
        <v>1</v>
      </c>
      <c r="BO51" s="7"/>
      <c r="BP51" s="7"/>
      <c r="BQ51" s="7"/>
      <c r="BR51" s="7"/>
      <c r="BS51" s="7"/>
      <c r="BT51" s="7"/>
      <c r="BU51" s="7"/>
      <c r="BV51" s="7"/>
      <c r="BW51" s="7"/>
      <c r="BX51" s="7"/>
      <c r="BY51" s="7"/>
      <c r="BZ51" s="7"/>
      <c r="CA51" s="7"/>
      <c r="CB51" s="7"/>
      <c r="CC51" s="16"/>
    </row>
    <row r="52" spans="1:81" ht="29.15" x14ac:dyDescent="0.4">
      <c r="A52" s="153">
        <v>49</v>
      </c>
      <c r="B52" s="308"/>
      <c r="C52" s="310" t="s">
        <v>344</v>
      </c>
      <c r="D52" s="111" t="s">
        <v>136</v>
      </c>
      <c r="E52" s="125"/>
      <c r="F52" s="51" t="s">
        <v>1099</v>
      </c>
      <c r="G52" s="89"/>
      <c r="H52" s="172"/>
      <c r="I52" s="178"/>
      <c r="J52" s="150">
        <f t="shared" si="0"/>
        <v>1</v>
      </c>
      <c r="K52" s="151" t="b">
        <f>0&lt;SUM(J53,J54)</f>
        <v>1</v>
      </c>
      <c r="L52" s="145"/>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14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16"/>
    </row>
    <row r="53" spans="1:81" ht="29.15" x14ac:dyDescent="0.4">
      <c r="A53" s="113">
        <v>50</v>
      </c>
      <c r="B53" s="308"/>
      <c r="C53" s="311"/>
      <c r="D53" s="111" t="s">
        <v>326</v>
      </c>
      <c r="E53" s="90"/>
      <c r="F53" s="51"/>
      <c r="G53" s="89"/>
      <c r="H53" s="172"/>
      <c r="I53" s="70" t="s">
        <v>345</v>
      </c>
      <c r="J53" s="70">
        <f t="shared" si="0"/>
        <v>1</v>
      </c>
      <c r="K53" s="149" t="b">
        <f>2=SUM($BO53,OR($AK53:$AO53))</f>
        <v>1</v>
      </c>
      <c r="L53" s="145"/>
      <c r="M53" s="7"/>
      <c r="N53" s="7"/>
      <c r="O53" s="7"/>
      <c r="P53" s="7"/>
      <c r="Q53" s="7"/>
      <c r="R53" s="7"/>
      <c r="S53" s="7"/>
      <c r="T53" s="7"/>
      <c r="U53" s="7"/>
      <c r="V53" s="7"/>
      <c r="W53" s="7"/>
      <c r="X53" s="7"/>
      <c r="Y53" s="7"/>
      <c r="Z53" s="7"/>
      <c r="AA53" s="7"/>
      <c r="AB53" s="7"/>
      <c r="AC53" s="7"/>
      <c r="AD53" s="7"/>
      <c r="AE53" s="7"/>
      <c r="AF53" s="7"/>
      <c r="AG53" s="7"/>
      <c r="AH53" s="7"/>
      <c r="AI53" s="7"/>
      <c r="AJ53" s="7"/>
      <c r="AK53" s="7">
        <f>$AK$1</f>
        <v>1</v>
      </c>
      <c r="AL53" s="7">
        <f>$AL$1</f>
        <v>1</v>
      </c>
      <c r="AM53" s="7">
        <f>$AM$1</f>
        <v>1</v>
      </c>
      <c r="AN53" s="7">
        <f>$AN$1</f>
        <v>1</v>
      </c>
      <c r="AO53" s="7">
        <f>$AO$1</f>
        <v>1</v>
      </c>
      <c r="AP53" s="7"/>
      <c r="AQ53" s="7"/>
      <c r="AR53" s="145"/>
      <c r="AS53" s="7"/>
      <c r="AT53" s="7"/>
      <c r="AU53" s="7"/>
      <c r="AV53" s="7"/>
      <c r="AW53" s="7"/>
      <c r="AX53" s="7"/>
      <c r="AY53" s="7"/>
      <c r="AZ53" s="7"/>
      <c r="BA53" s="7"/>
      <c r="BB53" s="7"/>
      <c r="BC53" s="7"/>
      <c r="BD53" s="7"/>
      <c r="BE53" s="7"/>
      <c r="BF53" s="7"/>
      <c r="BG53" s="7"/>
      <c r="BH53" s="7"/>
      <c r="BI53" s="7"/>
      <c r="BJ53" s="7"/>
      <c r="BK53" s="7"/>
      <c r="BL53" s="7"/>
      <c r="BM53" s="7"/>
      <c r="BN53" s="6"/>
      <c r="BO53" s="7">
        <f>$BO$1</f>
        <v>1</v>
      </c>
      <c r="BP53" s="7"/>
      <c r="BQ53" s="7"/>
      <c r="BR53" s="7"/>
      <c r="BS53" s="7"/>
      <c r="BT53" s="7"/>
      <c r="BU53" s="7"/>
      <c r="BV53" s="7"/>
      <c r="BW53" s="7"/>
      <c r="BX53" s="7"/>
      <c r="BY53" s="7"/>
      <c r="BZ53" s="7"/>
      <c r="CA53" s="7"/>
      <c r="CB53" s="7"/>
      <c r="CC53" s="16"/>
    </row>
    <row r="54" spans="1:81" ht="29.15" x14ac:dyDescent="0.4">
      <c r="A54" s="153">
        <v>51</v>
      </c>
      <c r="B54" s="308"/>
      <c r="C54" s="312"/>
      <c r="D54" s="111" t="s">
        <v>328</v>
      </c>
      <c r="E54" s="90"/>
      <c r="F54" s="51"/>
      <c r="G54" s="89"/>
      <c r="H54" s="172"/>
      <c r="I54" s="70" t="s">
        <v>345</v>
      </c>
      <c r="J54" s="70">
        <f t="shared" si="0"/>
        <v>1</v>
      </c>
      <c r="K54" s="149" t="b">
        <f>2=SUM($BO54,OR($AK54:$AO54))</f>
        <v>1</v>
      </c>
      <c r="L54" s="145"/>
      <c r="M54" s="7"/>
      <c r="N54" s="7"/>
      <c r="O54" s="7"/>
      <c r="P54" s="7"/>
      <c r="Q54" s="7"/>
      <c r="R54" s="7"/>
      <c r="S54" s="7"/>
      <c r="T54" s="7"/>
      <c r="U54" s="7"/>
      <c r="V54" s="7"/>
      <c r="W54" s="7"/>
      <c r="X54" s="7"/>
      <c r="Y54" s="7"/>
      <c r="Z54" s="7"/>
      <c r="AA54" s="7"/>
      <c r="AB54" s="7"/>
      <c r="AC54" s="7"/>
      <c r="AD54" s="7"/>
      <c r="AE54" s="7"/>
      <c r="AF54" s="7"/>
      <c r="AG54" s="7"/>
      <c r="AH54" s="7"/>
      <c r="AI54" s="7"/>
      <c r="AJ54" s="7"/>
      <c r="AK54" s="7">
        <f>$AK$1</f>
        <v>1</v>
      </c>
      <c r="AL54" s="7">
        <f>$AL$1</f>
        <v>1</v>
      </c>
      <c r="AM54" s="7">
        <f>$AM$1</f>
        <v>1</v>
      </c>
      <c r="AN54" s="7">
        <f>$AN$1</f>
        <v>1</v>
      </c>
      <c r="AO54" s="7">
        <f>$AO$1</f>
        <v>1</v>
      </c>
      <c r="AP54" s="7"/>
      <c r="AQ54" s="7"/>
      <c r="AR54" s="145"/>
      <c r="AS54" s="7"/>
      <c r="AT54" s="7"/>
      <c r="AU54" s="7"/>
      <c r="AV54" s="7"/>
      <c r="AW54" s="7"/>
      <c r="AX54" s="7"/>
      <c r="AY54" s="7"/>
      <c r="AZ54" s="7"/>
      <c r="BA54" s="7"/>
      <c r="BB54" s="7"/>
      <c r="BC54" s="7"/>
      <c r="BD54" s="7"/>
      <c r="BE54" s="7"/>
      <c r="BF54" s="7"/>
      <c r="BG54" s="7"/>
      <c r="BH54" s="7"/>
      <c r="BI54" s="7"/>
      <c r="BJ54" s="7"/>
      <c r="BK54" s="7"/>
      <c r="BL54" s="7"/>
      <c r="BM54" s="7"/>
      <c r="BN54" s="6"/>
      <c r="BO54" s="7">
        <f>$BO$1</f>
        <v>1</v>
      </c>
      <c r="BP54" s="7"/>
      <c r="BQ54" s="7"/>
      <c r="BR54" s="7"/>
      <c r="BS54" s="7"/>
      <c r="BT54" s="7"/>
      <c r="BU54" s="7"/>
      <c r="BV54" s="7"/>
      <c r="BW54" s="7"/>
      <c r="BX54" s="7"/>
      <c r="BY54" s="7"/>
      <c r="BZ54" s="7"/>
      <c r="CA54" s="7"/>
      <c r="CB54" s="7"/>
      <c r="CC54" s="16"/>
    </row>
    <row r="55" spans="1:81" ht="29.15" x14ac:dyDescent="0.4">
      <c r="A55" s="153">
        <v>52</v>
      </c>
      <c r="B55" s="308"/>
      <c r="C55" s="265" t="s">
        <v>346</v>
      </c>
      <c r="D55" s="51" t="s">
        <v>330</v>
      </c>
      <c r="E55" s="53"/>
      <c r="F55" s="51" t="s">
        <v>331</v>
      </c>
      <c r="G55" s="89"/>
      <c r="H55" s="172"/>
      <c r="I55" s="70" t="s">
        <v>347</v>
      </c>
      <c r="J55" s="70">
        <f t="shared" si="0"/>
        <v>1</v>
      </c>
      <c r="K55" s="149" t="b">
        <f>1=$BO55</f>
        <v>1</v>
      </c>
      <c r="L55" s="145"/>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145"/>
      <c r="AS55" s="7"/>
      <c r="AT55" s="7"/>
      <c r="AU55" s="7"/>
      <c r="AV55" s="7"/>
      <c r="AW55" s="7"/>
      <c r="AX55" s="7"/>
      <c r="AY55" s="7"/>
      <c r="AZ55" s="7"/>
      <c r="BA55" s="7"/>
      <c r="BB55" s="7"/>
      <c r="BC55" s="7"/>
      <c r="BD55" s="7"/>
      <c r="BE55" s="7"/>
      <c r="BF55" s="7"/>
      <c r="BG55" s="7"/>
      <c r="BH55" s="7"/>
      <c r="BI55" s="7"/>
      <c r="BJ55" s="7"/>
      <c r="BK55" s="7"/>
      <c r="BL55" s="7"/>
      <c r="BM55" s="7"/>
      <c r="BN55" s="6"/>
      <c r="BO55" s="7">
        <f>$BO$1</f>
        <v>1</v>
      </c>
      <c r="BP55" s="7"/>
      <c r="BQ55" s="7"/>
      <c r="BR55" s="7"/>
      <c r="BS55" s="7"/>
      <c r="BT55" s="7"/>
      <c r="BU55" s="7"/>
      <c r="BV55" s="7"/>
      <c r="BW55" s="7"/>
      <c r="BX55" s="7"/>
      <c r="BY55" s="7"/>
      <c r="BZ55" s="7"/>
      <c r="CA55" s="7"/>
      <c r="CB55" s="7"/>
      <c r="CC55" s="16"/>
    </row>
    <row r="56" spans="1:81" ht="29.15" x14ac:dyDescent="0.4">
      <c r="A56" s="113">
        <v>53</v>
      </c>
      <c r="B56" s="308"/>
      <c r="C56" s="310" t="s">
        <v>348</v>
      </c>
      <c r="D56" s="111" t="s">
        <v>136</v>
      </c>
      <c r="E56" s="125"/>
      <c r="F56" s="51" t="s">
        <v>1099</v>
      </c>
      <c r="G56" s="89"/>
      <c r="H56" s="172"/>
      <c r="I56" s="148"/>
      <c r="J56" s="148">
        <f t="shared" si="0"/>
        <v>1</v>
      </c>
      <c r="K56" s="148" t="b">
        <f>0&lt;SUM(J57,J58)</f>
        <v>1</v>
      </c>
      <c r="L56" s="145"/>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145"/>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16"/>
    </row>
    <row r="57" spans="1:81" x14ac:dyDescent="0.4">
      <c r="A57" s="153">
        <v>54</v>
      </c>
      <c r="B57" s="308"/>
      <c r="C57" s="311"/>
      <c r="D57" s="111" t="s">
        <v>288</v>
      </c>
      <c r="E57" s="90"/>
      <c r="F57" s="51"/>
      <c r="G57" s="89"/>
      <c r="H57" s="172"/>
      <c r="I57" s="70" t="s">
        <v>341</v>
      </c>
      <c r="J57" s="70">
        <f t="shared" si="0"/>
        <v>1</v>
      </c>
      <c r="K57" s="149" t="b">
        <f>1=$BN57</f>
        <v>1</v>
      </c>
      <c r="L57" s="145"/>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145"/>
      <c r="AS57" s="7"/>
      <c r="AT57" s="7"/>
      <c r="AU57" s="7"/>
      <c r="AV57" s="7"/>
      <c r="AW57" s="7"/>
      <c r="AX57" s="7"/>
      <c r="AY57" s="7"/>
      <c r="AZ57" s="7"/>
      <c r="BA57" s="7"/>
      <c r="BB57" s="7"/>
      <c r="BC57" s="7"/>
      <c r="BD57" s="7"/>
      <c r="BE57" s="7"/>
      <c r="BF57" s="7"/>
      <c r="BG57" s="7"/>
      <c r="BH57" s="7"/>
      <c r="BI57" s="7"/>
      <c r="BJ57" s="7"/>
      <c r="BK57" s="7"/>
      <c r="BL57" s="7"/>
      <c r="BM57" s="7"/>
      <c r="BN57" s="6">
        <f>$BN$1</f>
        <v>1</v>
      </c>
      <c r="BO57" s="7"/>
      <c r="BP57" s="7"/>
      <c r="BQ57" s="7"/>
      <c r="BR57" s="7"/>
      <c r="BS57" s="7"/>
      <c r="BT57" s="7"/>
      <c r="BU57" s="7"/>
      <c r="BV57" s="7"/>
      <c r="BW57" s="7"/>
      <c r="BX57" s="7"/>
      <c r="BY57" s="7"/>
      <c r="BZ57" s="7"/>
      <c r="CA57" s="7"/>
      <c r="CB57" s="7"/>
      <c r="CC57" s="16"/>
    </row>
    <row r="58" spans="1:81" ht="15" thickBot="1" x14ac:dyDescent="0.45">
      <c r="A58" s="153">
        <v>55</v>
      </c>
      <c r="B58" s="309"/>
      <c r="C58" s="313"/>
      <c r="D58" s="114" t="s">
        <v>290</v>
      </c>
      <c r="E58" s="91"/>
      <c r="F58" s="109"/>
      <c r="G58" s="92"/>
      <c r="H58" s="172"/>
      <c r="I58" s="70" t="s">
        <v>341</v>
      </c>
      <c r="J58" s="70">
        <f t="shared" si="0"/>
        <v>1</v>
      </c>
      <c r="K58" s="149" t="b">
        <f>1=$BN58</f>
        <v>1</v>
      </c>
      <c r="L58" s="145"/>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45"/>
      <c r="AS58" s="7"/>
      <c r="AT58" s="7"/>
      <c r="AU58" s="7"/>
      <c r="AV58" s="7"/>
      <c r="AW58" s="7"/>
      <c r="AX58" s="7"/>
      <c r="AY58" s="7"/>
      <c r="AZ58" s="7"/>
      <c r="BA58" s="7"/>
      <c r="BB58" s="7"/>
      <c r="BC58" s="7"/>
      <c r="BD58" s="7"/>
      <c r="BE58" s="7"/>
      <c r="BF58" s="7"/>
      <c r="BG58" s="7"/>
      <c r="BH58" s="7"/>
      <c r="BI58" s="7"/>
      <c r="BJ58" s="7"/>
      <c r="BK58" s="7"/>
      <c r="BL58" s="7"/>
      <c r="BM58" s="7"/>
      <c r="BN58" s="6">
        <f>$BN$1</f>
        <v>1</v>
      </c>
      <c r="BO58" s="7"/>
      <c r="BP58" s="7"/>
      <c r="BQ58" s="7"/>
      <c r="BR58" s="7"/>
      <c r="BS58" s="7"/>
      <c r="BT58" s="7"/>
      <c r="BU58" s="7"/>
      <c r="BV58" s="7"/>
      <c r="BW58" s="7"/>
      <c r="BX58" s="7"/>
      <c r="BY58" s="7"/>
      <c r="BZ58" s="7"/>
      <c r="CA58" s="7"/>
      <c r="CB58" s="7"/>
      <c r="CC58" s="16"/>
    </row>
    <row r="59" spans="1:81" ht="29.15" x14ac:dyDescent="0.4">
      <c r="A59" s="113">
        <v>56</v>
      </c>
      <c r="B59" s="308" t="s">
        <v>349</v>
      </c>
      <c r="C59" s="265" t="s">
        <v>350</v>
      </c>
      <c r="D59" s="107" t="s">
        <v>319</v>
      </c>
      <c r="E59" s="87"/>
      <c r="F59" s="107" t="s">
        <v>320</v>
      </c>
      <c r="G59" s="88"/>
      <c r="H59" s="172"/>
      <c r="I59" s="70" t="s">
        <v>274</v>
      </c>
      <c r="J59" s="70">
        <f t="shared" si="0"/>
        <v>1</v>
      </c>
      <c r="K59" s="149" t="b">
        <f>OR($AU59,$AV59,$AW59)</f>
        <v>1</v>
      </c>
      <c r="L59" s="145"/>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145"/>
      <c r="AS59" s="7"/>
      <c r="AT59" s="7"/>
      <c r="AU59" s="7">
        <f>$AU$1</f>
        <v>1</v>
      </c>
      <c r="AV59" s="7">
        <f>$AV$1</f>
        <v>1</v>
      </c>
      <c r="AW59" s="7">
        <f>$AW$1</f>
        <v>1</v>
      </c>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16"/>
    </row>
    <row r="60" spans="1:81" ht="29.15" x14ac:dyDescent="0.4">
      <c r="A60" s="153">
        <v>57</v>
      </c>
      <c r="B60" s="308"/>
      <c r="C60" s="310" t="s">
        <v>351</v>
      </c>
      <c r="D60" s="111" t="s">
        <v>136</v>
      </c>
      <c r="E60" s="125"/>
      <c r="F60" s="51" t="s">
        <v>1102</v>
      </c>
      <c r="G60" s="89"/>
      <c r="H60" s="172"/>
      <c r="I60" s="148"/>
      <c r="J60" s="148">
        <f t="shared" si="0"/>
        <v>1</v>
      </c>
      <c r="K60" s="148" t="b">
        <f>0&lt;SUM(J61,J62)</f>
        <v>1</v>
      </c>
      <c r="L60" s="145"/>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145"/>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16"/>
    </row>
    <row r="61" spans="1:81" x14ac:dyDescent="0.4">
      <c r="A61" s="153">
        <v>58</v>
      </c>
      <c r="B61" s="308"/>
      <c r="C61" s="311"/>
      <c r="D61" s="111" t="s">
        <v>288</v>
      </c>
      <c r="E61" s="90"/>
      <c r="F61" s="51"/>
      <c r="G61" s="89"/>
      <c r="H61" s="172"/>
      <c r="I61" s="70" t="s">
        <v>274</v>
      </c>
      <c r="J61" s="70">
        <f t="shared" si="0"/>
        <v>1</v>
      </c>
      <c r="K61" s="149" t="b">
        <f t="shared" ref="K61:K62" si="5">OR($AU61,$AV61,$AW61)</f>
        <v>1</v>
      </c>
      <c r="L61" s="145"/>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145"/>
      <c r="AS61" s="7"/>
      <c r="AT61" s="7"/>
      <c r="AU61" s="7">
        <f>$AU$1</f>
        <v>1</v>
      </c>
      <c r="AV61" s="7">
        <f>$AV$1</f>
        <v>1</v>
      </c>
      <c r="AW61" s="7">
        <f>$AW$1</f>
        <v>1</v>
      </c>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16"/>
    </row>
    <row r="62" spans="1:81" x14ac:dyDescent="0.4">
      <c r="A62" s="113">
        <v>59</v>
      </c>
      <c r="B62" s="308"/>
      <c r="C62" s="312"/>
      <c r="D62" s="111" t="s">
        <v>290</v>
      </c>
      <c r="E62" s="90"/>
      <c r="F62" s="225" t="s">
        <v>352</v>
      </c>
      <c r="G62" s="89"/>
      <c r="H62" s="172"/>
      <c r="I62" s="70" t="s">
        <v>274</v>
      </c>
      <c r="J62" s="70">
        <f t="shared" si="0"/>
        <v>1</v>
      </c>
      <c r="K62" s="149" t="b">
        <f t="shared" si="5"/>
        <v>1</v>
      </c>
      <c r="L62" s="145"/>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145"/>
      <c r="AS62" s="7"/>
      <c r="AT62" s="7"/>
      <c r="AU62" s="7">
        <f>$AU$1</f>
        <v>1</v>
      </c>
      <c r="AV62" s="7">
        <f>$AV$1</f>
        <v>1</v>
      </c>
      <c r="AW62" s="7">
        <f>$AW$1</f>
        <v>1</v>
      </c>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16"/>
    </row>
    <row r="63" spans="1:81" ht="29.15" x14ac:dyDescent="0.4">
      <c r="A63" s="153">
        <v>60</v>
      </c>
      <c r="B63" s="308"/>
      <c r="C63" s="310" t="s">
        <v>353</v>
      </c>
      <c r="D63" s="111" t="s">
        <v>136</v>
      </c>
      <c r="E63" s="125"/>
      <c r="F63" s="51" t="s">
        <v>1099</v>
      </c>
      <c r="G63" s="89"/>
      <c r="H63" s="172"/>
      <c r="I63" s="148"/>
      <c r="J63" s="148">
        <f t="shared" si="0"/>
        <v>1</v>
      </c>
      <c r="K63" s="148" t="b">
        <f>0&lt;SUM(J64,J65)</f>
        <v>1</v>
      </c>
      <c r="L63" s="145"/>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145"/>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16"/>
    </row>
    <row r="64" spans="1:81" x14ac:dyDescent="0.4">
      <c r="A64" s="153">
        <v>61</v>
      </c>
      <c r="B64" s="308"/>
      <c r="C64" s="311"/>
      <c r="D64" s="111" t="s">
        <v>288</v>
      </c>
      <c r="E64" s="90"/>
      <c r="F64" s="51"/>
      <c r="G64" s="89"/>
      <c r="H64" s="172"/>
      <c r="I64" s="70" t="s">
        <v>354</v>
      </c>
      <c r="J64" s="70">
        <f t="shared" si="0"/>
        <v>1</v>
      </c>
      <c r="K64" s="149" t="b">
        <f>OR($AV64,$AW64)</f>
        <v>1</v>
      </c>
      <c r="L64" s="145"/>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145"/>
      <c r="AS64" s="7"/>
      <c r="AT64" s="7"/>
      <c r="AU64" s="7"/>
      <c r="AV64" s="7">
        <f>$AV$1</f>
        <v>1</v>
      </c>
      <c r="AW64" s="7">
        <f>$AW$1</f>
        <v>1</v>
      </c>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16"/>
    </row>
    <row r="65" spans="1:81" x14ac:dyDescent="0.4">
      <c r="A65" s="113">
        <v>62</v>
      </c>
      <c r="B65" s="308"/>
      <c r="C65" s="312"/>
      <c r="D65" s="111" t="s">
        <v>290</v>
      </c>
      <c r="E65" s="90"/>
      <c r="F65" s="225" t="s">
        <v>355</v>
      </c>
      <c r="G65" s="89"/>
      <c r="H65" s="172"/>
      <c r="I65" s="70" t="s">
        <v>354</v>
      </c>
      <c r="J65" s="70">
        <f t="shared" si="0"/>
        <v>1</v>
      </c>
      <c r="K65" s="149" t="b">
        <f>OR($AV65,$AW65)</f>
        <v>1</v>
      </c>
      <c r="L65" s="145"/>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145"/>
      <c r="AS65" s="7"/>
      <c r="AT65" s="7"/>
      <c r="AU65" s="7"/>
      <c r="AV65" s="7">
        <f>$AV$1</f>
        <v>1</v>
      </c>
      <c r="AW65" s="7">
        <f>$AW$1</f>
        <v>1</v>
      </c>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16"/>
    </row>
    <row r="66" spans="1:81" ht="29.15" x14ac:dyDescent="0.4">
      <c r="A66" s="153">
        <v>63</v>
      </c>
      <c r="B66" s="308"/>
      <c r="C66" s="265" t="s">
        <v>356</v>
      </c>
      <c r="D66" s="51" t="s">
        <v>59</v>
      </c>
      <c r="E66" s="90"/>
      <c r="F66" s="51"/>
      <c r="G66" s="89"/>
      <c r="H66" s="172"/>
      <c r="I66" s="70" t="s">
        <v>357</v>
      </c>
      <c r="J66" s="70">
        <f t="shared" si="0"/>
        <v>1</v>
      </c>
      <c r="K66" s="149" t="b">
        <f>4=SUM(OR(AK66:AO66),BF66,AR66,AU66)</f>
        <v>1</v>
      </c>
      <c r="L66" s="145"/>
      <c r="M66" s="7"/>
      <c r="N66" s="7"/>
      <c r="O66" s="7"/>
      <c r="P66" s="7"/>
      <c r="Q66" s="7"/>
      <c r="R66" s="7"/>
      <c r="S66" s="7"/>
      <c r="T66" s="7"/>
      <c r="U66" s="7"/>
      <c r="V66" s="7"/>
      <c r="W66" s="7"/>
      <c r="X66" s="7"/>
      <c r="Y66" s="7"/>
      <c r="Z66" s="7"/>
      <c r="AA66" s="7"/>
      <c r="AB66" s="7"/>
      <c r="AC66" s="7"/>
      <c r="AD66" s="7"/>
      <c r="AE66" s="7"/>
      <c r="AF66" s="7"/>
      <c r="AG66" s="7"/>
      <c r="AH66" s="7"/>
      <c r="AI66" s="7"/>
      <c r="AJ66" s="7"/>
      <c r="AK66" s="7">
        <f>$AK$1</f>
        <v>1</v>
      </c>
      <c r="AL66" s="7">
        <f>$AL$1</f>
        <v>1</v>
      </c>
      <c r="AM66" s="7">
        <f>$AM$1</f>
        <v>1</v>
      </c>
      <c r="AN66" s="7">
        <f>$AN$1</f>
        <v>1</v>
      </c>
      <c r="AO66" s="7">
        <f>$AO$1</f>
        <v>1</v>
      </c>
      <c r="AP66" s="7"/>
      <c r="AQ66" s="7"/>
      <c r="AR66" s="145">
        <f>$AR$1</f>
        <v>1</v>
      </c>
      <c r="AS66" s="7"/>
      <c r="AT66" s="7"/>
      <c r="AU66" s="7">
        <f>$AU$1</f>
        <v>1</v>
      </c>
      <c r="AV66" s="7"/>
      <c r="AW66" s="7"/>
      <c r="AX66" s="7"/>
      <c r="AY66" s="7"/>
      <c r="AZ66" s="7"/>
      <c r="BA66" s="7"/>
      <c r="BB66" s="7"/>
      <c r="BC66" s="7"/>
      <c r="BD66" s="7"/>
      <c r="BE66" s="7"/>
      <c r="BF66" s="7">
        <f>$BF$1</f>
        <v>1</v>
      </c>
      <c r="BG66" s="7"/>
      <c r="BH66" s="7"/>
      <c r="BI66" s="7"/>
      <c r="BJ66" s="7"/>
      <c r="BK66" s="7"/>
      <c r="BL66" s="7"/>
      <c r="BM66" s="7"/>
      <c r="BN66" s="7"/>
      <c r="BO66" s="7"/>
      <c r="BP66" s="7"/>
      <c r="BQ66" s="7"/>
      <c r="BR66" s="7"/>
      <c r="BS66" s="7"/>
      <c r="BT66" s="7"/>
      <c r="BU66" s="7"/>
      <c r="BV66" s="7"/>
      <c r="BW66" s="7"/>
      <c r="BX66" s="7"/>
      <c r="BY66" s="7"/>
      <c r="BZ66" s="7"/>
      <c r="CA66" s="7"/>
      <c r="CB66" s="7"/>
      <c r="CC66" s="16"/>
    </row>
    <row r="67" spans="1:81" ht="29.15" x14ac:dyDescent="0.4">
      <c r="A67" s="153">
        <v>64</v>
      </c>
      <c r="B67" s="308"/>
      <c r="C67" s="264" t="s">
        <v>358</v>
      </c>
      <c r="D67" s="51" t="s">
        <v>59</v>
      </c>
      <c r="E67" s="90"/>
      <c r="F67" s="51"/>
      <c r="G67" s="89"/>
      <c r="H67" s="172"/>
      <c r="I67" s="70" t="s">
        <v>274</v>
      </c>
      <c r="J67" s="70">
        <f t="shared" si="0"/>
        <v>1</v>
      </c>
      <c r="K67" s="149" t="b">
        <f>OR($AU67,$AV67,$AW67)</f>
        <v>1</v>
      </c>
      <c r="L67" s="145"/>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145"/>
      <c r="AS67" s="7"/>
      <c r="AT67" s="7"/>
      <c r="AU67" s="7">
        <f>$AU$1</f>
        <v>1</v>
      </c>
      <c r="AV67" s="7">
        <f>$AV$1</f>
        <v>1</v>
      </c>
      <c r="AW67" s="7">
        <f>$AW$1</f>
        <v>1</v>
      </c>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16"/>
    </row>
    <row r="68" spans="1:81" ht="29.6" thickBot="1" x14ac:dyDescent="0.45">
      <c r="A68" s="113">
        <v>65</v>
      </c>
      <c r="B68" s="309"/>
      <c r="C68" s="115" t="s">
        <v>359</v>
      </c>
      <c r="D68" s="109" t="s">
        <v>59</v>
      </c>
      <c r="E68" s="91"/>
      <c r="F68" s="109"/>
      <c r="G68" s="92"/>
      <c r="H68" s="172"/>
      <c r="I68" s="70" t="s">
        <v>323</v>
      </c>
      <c r="J68" s="70">
        <f t="shared" ref="J68:J131" si="6">IF(K68=TRUE,1,0)</f>
        <v>1</v>
      </c>
      <c r="K68" s="149" t="b">
        <f>OR($AV68,$AW68)</f>
        <v>1</v>
      </c>
      <c r="L68" s="145"/>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145"/>
      <c r="AS68" s="7"/>
      <c r="AT68" s="7"/>
      <c r="AU68" s="7"/>
      <c r="AV68" s="7">
        <f>$AV$1</f>
        <v>1</v>
      </c>
      <c r="AW68" s="7">
        <f>$AW$1</f>
        <v>1</v>
      </c>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16"/>
    </row>
    <row r="69" spans="1:81" ht="26.15" thickBot="1" x14ac:dyDescent="0.45">
      <c r="A69" s="153">
        <v>66</v>
      </c>
      <c r="B69" s="42" t="s">
        <v>360</v>
      </c>
      <c r="C69" s="116" t="s">
        <v>361</v>
      </c>
      <c r="D69" s="117" t="s">
        <v>59</v>
      </c>
      <c r="E69" s="98"/>
      <c r="F69" s="117"/>
      <c r="G69" s="69"/>
      <c r="H69" s="172"/>
      <c r="I69" s="70" t="s">
        <v>274</v>
      </c>
      <c r="J69" s="70">
        <f t="shared" si="6"/>
        <v>1</v>
      </c>
      <c r="K69" s="149" t="b">
        <f t="shared" ref="K69" si="7">OR($AU69,$AV69,$AW69)</f>
        <v>1</v>
      </c>
      <c r="L69" s="145"/>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145"/>
      <c r="AS69" s="7"/>
      <c r="AT69" s="7"/>
      <c r="AU69" s="7">
        <f>$AU$1</f>
        <v>1</v>
      </c>
      <c r="AV69" s="7">
        <f>$AV$1</f>
        <v>1</v>
      </c>
      <c r="AW69" s="7">
        <f>$AW$1</f>
        <v>1</v>
      </c>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16"/>
    </row>
    <row r="70" spans="1:81" x14ac:dyDescent="0.4">
      <c r="A70" s="153">
        <v>67</v>
      </c>
      <c r="B70" s="307" t="s">
        <v>362</v>
      </c>
      <c r="C70" s="268" t="s">
        <v>250</v>
      </c>
      <c r="D70" s="110" t="s">
        <v>59</v>
      </c>
      <c r="E70" s="93"/>
      <c r="F70" s="110"/>
      <c r="G70" s="94"/>
      <c r="H70" s="172"/>
      <c r="I70" s="70" t="s">
        <v>363</v>
      </c>
      <c r="J70" s="70">
        <f t="shared" si="6"/>
        <v>1</v>
      </c>
      <c r="K70" s="70" t="b">
        <f>2=SUM(OR(AU70,AV70,AW70),OR(AK70:AO70))</f>
        <v>1</v>
      </c>
      <c r="L70" s="145"/>
      <c r="M70" s="7"/>
      <c r="N70" s="7"/>
      <c r="O70" s="7"/>
      <c r="P70" s="7"/>
      <c r="Q70" s="7"/>
      <c r="R70" s="7"/>
      <c r="S70" s="7"/>
      <c r="T70" s="7"/>
      <c r="U70" s="7"/>
      <c r="V70" s="7"/>
      <c r="W70" s="7"/>
      <c r="X70" s="7"/>
      <c r="Y70" s="7"/>
      <c r="Z70" s="7"/>
      <c r="AA70" s="7"/>
      <c r="AB70" s="7"/>
      <c r="AC70" s="7"/>
      <c r="AD70" s="7"/>
      <c r="AE70" s="7"/>
      <c r="AF70" s="7"/>
      <c r="AG70" s="7"/>
      <c r="AH70" s="7"/>
      <c r="AI70" s="7"/>
      <c r="AJ70" s="7"/>
      <c r="AK70" s="7">
        <f>$AK$1</f>
        <v>1</v>
      </c>
      <c r="AL70" s="7">
        <f>$AL$1</f>
        <v>1</v>
      </c>
      <c r="AM70" s="7">
        <f>$AM$1</f>
        <v>1</v>
      </c>
      <c r="AN70" s="7">
        <f>$AN$1</f>
        <v>1</v>
      </c>
      <c r="AO70" s="7">
        <f>$AO$1</f>
        <v>1</v>
      </c>
      <c r="AP70" s="7"/>
      <c r="AQ70" s="7"/>
      <c r="AR70" s="145"/>
      <c r="AS70" s="7"/>
      <c r="AT70" s="7"/>
      <c r="AU70" s="7">
        <f>$AU$1</f>
        <v>1</v>
      </c>
      <c r="AV70" s="7">
        <f>$AV$1</f>
        <v>1</v>
      </c>
      <c r="AW70" s="7">
        <f>$AW$1</f>
        <v>1</v>
      </c>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16"/>
    </row>
    <row r="71" spans="1:81" ht="58.3" x14ac:dyDescent="0.4">
      <c r="A71" s="113">
        <v>68</v>
      </c>
      <c r="B71" s="308"/>
      <c r="C71" s="310" t="s">
        <v>364</v>
      </c>
      <c r="D71" s="111" t="s">
        <v>136</v>
      </c>
      <c r="E71" s="125"/>
      <c r="F71" s="51" t="s">
        <v>1103</v>
      </c>
      <c r="G71" s="89"/>
      <c r="H71" s="172"/>
      <c r="I71" s="148"/>
      <c r="J71" s="148">
        <f t="shared" si="6"/>
        <v>1</v>
      </c>
      <c r="K71" s="148" t="b">
        <f>0&lt;SUM(J72,J73)</f>
        <v>1</v>
      </c>
      <c r="L71" s="145"/>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145"/>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16"/>
    </row>
    <row r="72" spans="1:81" x14ac:dyDescent="0.4">
      <c r="A72" s="153">
        <v>69</v>
      </c>
      <c r="B72" s="308"/>
      <c r="C72" s="311"/>
      <c r="D72" s="111" t="s">
        <v>365</v>
      </c>
      <c r="E72" s="90"/>
      <c r="F72" s="225" t="s">
        <v>366</v>
      </c>
      <c r="G72" s="89"/>
      <c r="H72" s="172"/>
      <c r="I72" s="71" t="s">
        <v>367</v>
      </c>
      <c r="J72" s="71">
        <f t="shared" si="6"/>
        <v>1</v>
      </c>
      <c r="K72" s="71" t="b">
        <f>1=BP72</f>
        <v>1</v>
      </c>
      <c r="L72" s="145"/>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145"/>
      <c r="AS72" s="7"/>
      <c r="AT72" s="7"/>
      <c r="AU72" s="7"/>
      <c r="AV72" s="7"/>
      <c r="AW72" s="7"/>
      <c r="AX72" s="7"/>
      <c r="AY72" s="7"/>
      <c r="AZ72" s="7"/>
      <c r="BA72" s="7"/>
      <c r="BB72" s="7"/>
      <c r="BC72" s="7"/>
      <c r="BD72" s="7"/>
      <c r="BE72" s="7"/>
      <c r="BF72" s="7"/>
      <c r="BG72" s="7"/>
      <c r="BH72" s="7"/>
      <c r="BI72" s="7"/>
      <c r="BJ72" s="7"/>
      <c r="BK72" s="7"/>
      <c r="BL72" s="7"/>
      <c r="BM72" s="7"/>
      <c r="BN72" s="7"/>
      <c r="BO72" s="7"/>
      <c r="BP72" s="6">
        <f>$BP$1</f>
        <v>1</v>
      </c>
      <c r="BQ72" s="6"/>
      <c r="BR72" s="6"/>
      <c r="BS72" s="7"/>
      <c r="BT72" s="7"/>
      <c r="BU72" s="7"/>
      <c r="BV72" s="7"/>
      <c r="BW72" s="7"/>
      <c r="BX72" s="7"/>
      <c r="BY72" s="7"/>
      <c r="BZ72" s="7"/>
      <c r="CA72" s="7"/>
      <c r="CB72" s="7"/>
      <c r="CC72" s="16"/>
    </row>
    <row r="73" spans="1:81" x14ac:dyDescent="0.4">
      <c r="A73" s="153">
        <v>70</v>
      </c>
      <c r="B73" s="308"/>
      <c r="C73" s="312"/>
      <c r="D73" s="111" t="s">
        <v>300</v>
      </c>
      <c r="E73" s="90"/>
      <c r="F73" s="51"/>
      <c r="G73" s="89"/>
      <c r="H73" s="172"/>
      <c r="I73" s="71" t="s">
        <v>367</v>
      </c>
      <c r="J73" s="71">
        <f t="shared" si="6"/>
        <v>1</v>
      </c>
      <c r="K73" s="71" t="b">
        <f>1=BP73</f>
        <v>1</v>
      </c>
      <c r="L73" s="145"/>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145"/>
      <c r="AS73" s="7"/>
      <c r="AT73" s="7"/>
      <c r="AU73" s="7"/>
      <c r="AV73" s="7"/>
      <c r="AW73" s="7"/>
      <c r="AX73" s="7"/>
      <c r="AY73" s="7"/>
      <c r="AZ73" s="7"/>
      <c r="BA73" s="7"/>
      <c r="BB73" s="7"/>
      <c r="BC73" s="7"/>
      <c r="BD73" s="7"/>
      <c r="BE73" s="7"/>
      <c r="BF73" s="7"/>
      <c r="BG73" s="7"/>
      <c r="BH73" s="7"/>
      <c r="BI73" s="7"/>
      <c r="BJ73" s="7"/>
      <c r="BK73" s="7"/>
      <c r="BL73" s="7"/>
      <c r="BM73" s="7"/>
      <c r="BN73" s="7"/>
      <c r="BO73" s="7"/>
      <c r="BP73" s="6">
        <f t="shared" ref="BP73:BP75" si="8">$BP$1</f>
        <v>1</v>
      </c>
      <c r="BQ73" s="6"/>
      <c r="BR73" s="6"/>
      <c r="BS73" s="7"/>
      <c r="BT73" s="7"/>
      <c r="BU73" s="7"/>
      <c r="BV73" s="7"/>
      <c r="BW73" s="7"/>
      <c r="BX73" s="7"/>
      <c r="BY73" s="7"/>
      <c r="BZ73" s="7"/>
      <c r="CA73" s="7"/>
      <c r="CB73" s="7"/>
      <c r="CC73" s="16"/>
    </row>
    <row r="74" spans="1:81" ht="29.15" x14ac:dyDescent="0.4">
      <c r="A74" s="113">
        <v>71</v>
      </c>
      <c r="B74" s="308"/>
      <c r="C74" s="265" t="s">
        <v>368</v>
      </c>
      <c r="D74" s="51" t="s">
        <v>319</v>
      </c>
      <c r="E74" s="90"/>
      <c r="F74" s="51" t="s">
        <v>320</v>
      </c>
      <c r="G74" s="89"/>
      <c r="H74" s="172"/>
      <c r="I74" s="71" t="s">
        <v>367</v>
      </c>
      <c r="J74" s="70">
        <f t="shared" si="6"/>
        <v>1</v>
      </c>
      <c r="K74" s="71" t="b">
        <f>1=BP74</f>
        <v>1</v>
      </c>
      <c r="L74" s="145"/>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145"/>
      <c r="AS74" s="7"/>
      <c r="AT74" s="7"/>
      <c r="AU74" s="7"/>
      <c r="AV74" s="7"/>
      <c r="AW74" s="7"/>
      <c r="AX74" s="7"/>
      <c r="AY74" s="7"/>
      <c r="AZ74" s="7"/>
      <c r="BA74" s="7"/>
      <c r="BB74" s="7"/>
      <c r="BC74" s="7"/>
      <c r="BD74" s="7"/>
      <c r="BE74" s="7"/>
      <c r="BF74" s="7"/>
      <c r="BG74" s="7"/>
      <c r="BH74" s="7"/>
      <c r="BI74" s="7"/>
      <c r="BJ74" s="7"/>
      <c r="BK74" s="7"/>
      <c r="BL74" s="7"/>
      <c r="BM74" s="7"/>
      <c r="BN74" s="7"/>
      <c r="BO74" s="7"/>
      <c r="BP74" s="6">
        <f t="shared" si="8"/>
        <v>1</v>
      </c>
      <c r="BQ74" s="6"/>
      <c r="BR74" s="6"/>
      <c r="BS74" s="7"/>
      <c r="BT74" s="7"/>
      <c r="BU74" s="7"/>
      <c r="BV74" s="7"/>
      <c r="BW74" s="7"/>
      <c r="BX74" s="7"/>
      <c r="BY74" s="7"/>
      <c r="BZ74" s="7"/>
      <c r="CA74" s="7"/>
      <c r="CB74" s="7"/>
      <c r="CC74" s="16"/>
    </row>
    <row r="75" spans="1:81" ht="29.15" x14ac:dyDescent="0.4">
      <c r="A75" s="153">
        <v>72</v>
      </c>
      <c r="B75" s="308"/>
      <c r="C75" s="264" t="s">
        <v>369</v>
      </c>
      <c r="D75" s="51" t="s">
        <v>59</v>
      </c>
      <c r="E75" s="90"/>
      <c r="F75" s="51"/>
      <c r="G75" s="89"/>
      <c r="H75" s="172"/>
      <c r="I75" s="71" t="s">
        <v>367</v>
      </c>
      <c r="J75" s="71">
        <f t="shared" si="6"/>
        <v>1</v>
      </c>
      <c r="K75" s="71" t="b">
        <f>1=BP75</f>
        <v>1</v>
      </c>
      <c r="L75" s="145"/>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145"/>
      <c r="AS75" s="7"/>
      <c r="AT75" s="7"/>
      <c r="AU75" s="7"/>
      <c r="AV75" s="7"/>
      <c r="AW75" s="7"/>
      <c r="AX75" s="7"/>
      <c r="AY75" s="7"/>
      <c r="AZ75" s="7"/>
      <c r="BA75" s="7"/>
      <c r="BB75" s="7"/>
      <c r="BC75" s="7"/>
      <c r="BD75" s="7"/>
      <c r="BE75" s="7"/>
      <c r="BF75" s="7"/>
      <c r="BG75" s="7"/>
      <c r="BH75" s="7"/>
      <c r="BI75" s="7"/>
      <c r="BJ75" s="7"/>
      <c r="BK75" s="7"/>
      <c r="BL75" s="7"/>
      <c r="BM75" s="7"/>
      <c r="BN75" s="7"/>
      <c r="BO75" s="7"/>
      <c r="BP75" s="6">
        <f t="shared" si="8"/>
        <v>1</v>
      </c>
      <c r="BQ75" s="6"/>
      <c r="BR75" s="6"/>
      <c r="BS75" s="7"/>
      <c r="BT75" s="7"/>
      <c r="BU75" s="7"/>
      <c r="BV75" s="7"/>
      <c r="BW75" s="7"/>
      <c r="BX75" s="7"/>
      <c r="BY75" s="7"/>
      <c r="BZ75" s="7"/>
      <c r="CA75" s="7"/>
      <c r="CB75" s="7"/>
      <c r="CC75" s="16"/>
    </row>
    <row r="76" spans="1:81" ht="29.15" x14ac:dyDescent="0.4">
      <c r="A76" s="153">
        <v>73</v>
      </c>
      <c r="B76" s="308"/>
      <c r="C76" s="310" t="s">
        <v>325</v>
      </c>
      <c r="D76" s="111" t="s">
        <v>136</v>
      </c>
      <c r="E76" s="125"/>
      <c r="F76" s="51" t="s">
        <v>1102</v>
      </c>
      <c r="G76" s="89"/>
      <c r="H76" s="172"/>
      <c r="I76" s="148"/>
      <c r="J76" s="148">
        <f t="shared" si="6"/>
        <v>1</v>
      </c>
      <c r="K76" s="148" t="b">
        <f>0&lt;SUM(J77,J78)</f>
        <v>1</v>
      </c>
      <c r="L76" s="145"/>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145"/>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16"/>
    </row>
    <row r="77" spans="1:81" ht="29.15" x14ac:dyDescent="0.4">
      <c r="A77" s="113">
        <v>74</v>
      </c>
      <c r="B77" s="308"/>
      <c r="C77" s="311"/>
      <c r="D77" s="111" t="s">
        <v>326</v>
      </c>
      <c r="E77" s="90"/>
      <c r="F77" s="51"/>
      <c r="G77" s="89"/>
      <c r="H77" s="172"/>
      <c r="I77" s="71" t="s">
        <v>370</v>
      </c>
      <c r="J77" s="71">
        <f t="shared" si="6"/>
        <v>1</v>
      </c>
      <c r="K77" s="71" t="b">
        <f>1=BQ77</f>
        <v>1</v>
      </c>
      <c r="L77" s="145"/>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145"/>
      <c r="AS77" s="7"/>
      <c r="AT77" s="7"/>
      <c r="AU77" s="7"/>
      <c r="AV77" s="7"/>
      <c r="AW77" s="7"/>
      <c r="AX77" s="7"/>
      <c r="AY77" s="7"/>
      <c r="AZ77" s="7"/>
      <c r="BA77" s="7"/>
      <c r="BB77" s="7"/>
      <c r="BC77" s="7"/>
      <c r="BD77" s="7"/>
      <c r="BE77" s="7"/>
      <c r="BF77" s="7"/>
      <c r="BG77" s="7"/>
      <c r="BH77" s="7"/>
      <c r="BI77" s="7"/>
      <c r="BJ77" s="7"/>
      <c r="BK77" s="7"/>
      <c r="BL77" s="7"/>
      <c r="BM77" s="7"/>
      <c r="BN77" s="7"/>
      <c r="BO77" s="7"/>
      <c r="BP77" s="6"/>
      <c r="BQ77" s="6">
        <f>$BQ$1</f>
        <v>1</v>
      </c>
      <c r="BR77" s="6"/>
      <c r="BS77" s="7"/>
      <c r="BT77" s="7"/>
      <c r="BU77" s="7"/>
      <c r="BV77" s="7"/>
      <c r="BW77" s="7"/>
      <c r="BX77" s="7"/>
      <c r="BY77" s="7"/>
      <c r="BZ77" s="7"/>
      <c r="CA77" s="7"/>
      <c r="CB77" s="7"/>
      <c r="CC77" s="16"/>
    </row>
    <row r="78" spans="1:81" ht="29.15" x14ac:dyDescent="0.4">
      <c r="A78" s="153">
        <v>75</v>
      </c>
      <c r="B78" s="308"/>
      <c r="C78" s="312"/>
      <c r="D78" s="111" t="s">
        <v>328</v>
      </c>
      <c r="E78" s="90"/>
      <c r="F78" s="51"/>
      <c r="G78" s="89"/>
      <c r="H78" s="172"/>
      <c r="I78" s="71" t="s">
        <v>370</v>
      </c>
      <c r="J78" s="71">
        <f t="shared" si="6"/>
        <v>1</v>
      </c>
      <c r="K78" s="71" t="b">
        <f t="shared" ref="K78:K79" si="9">1=BQ78</f>
        <v>1</v>
      </c>
      <c r="L78" s="145"/>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145"/>
      <c r="AS78" s="7"/>
      <c r="AT78" s="7"/>
      <c r="AU78" s="7"/>
      <c r="AV78" s="7"/>
      <c r="AW78" s="7"/>
      <c r="AX78" s="7"/>
      <c r="AY78" s="7"/>
      <c r="AZ78" s="7"/>
      <c r="BA78" s="7"/>
      <c r="BB78" s="7"/>
      <c r="BC78" s="7"/>
      <c r="BD78" s="7"/>
      <c r="BE78" s="7"/>
      <c r="BF78" s="7"/>
      <c r="BG78" s="7"/>
      <c r="BH78" s="7"/>
      <c r="BI78" s="7"/>
      <c r="BJ78" s="7"/>
      <c r="BK78" s="7"/>
      <c r="BL78" s="7"/>
      <c r="BM78" s="7"/>
      <c r="BN78" s="7"/>
      <c r="BO78" s="7"/>
      <c r="BP78" s="6"/>
      <c r="BQ78" s="6">
        <f>$BQ$1</f>
        <v>1</v>
      </c>
      <c r="BR78" s="6"/>
      <c r="BS78" s="7"/>
      <c r="BT78" s="7"/>
      <c r="BU78" s="7"/>
      <c r="BV78" s="7"/>
      <c r="BW78" s="7"/>
      <c r="BX78" s="7"/>
      <c r="BY78" s="7"/>
      <c r="BZ78" s="7"/>
      <c r="CA78" s="7"/>
      <c r="CB78" s="7"/>
      <c r="CC78" s="16"/>
    </row>
    <row r="79" spans="1:81" ht="29.15" x14ac:dyDescent="0.4">
      <c r="A79" s="153">
        <v>76</v>
      </c>
      <c r="B79" s="308"/>
      <c r="C79" s="265" t="s">
        <v>371</v>
      </c>
      <c r="D79" s="51" t="s">
        <v>330</v>
      </c>
      <c r="E79" s="53"/>
      <c r="F79" s="51" t="s">
        <v>331</v>
      </c>
      <c r="G79" s="89"/>
      <c r="H79" s="172"/>
      <c r="I79" s="71" t="s">
        <v>370</v>
      </c>
      <c r="J79" s="71">
        <f t="shared" si="6"/>
        <v>1</v>
      </c>
      <c r="K79" s="71" t="b">
        <f t="shared" si="9"/>
        <v>1</v>
      </c>
      <c r="L79" s="145"/>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145"/>
      <c r="AS79" s="7"/>
      <c r="AT79" s="7"/>
      <c r="AU79" s="7"/>
      <c r="AV79" s="7"/>
      <c r="AW79" s="7"/>
      <c r="AX79" s="7"/>
      <c r="AY79" s="7"/>
      <c r="AZ79" s="7"/>
      <c r="BA79" s="7"/>
      <c r="BB79" s="7"/>
      <c r="BC79" s="7"/>
      <c r="BD79" s="7"/>
      <c r="BE79" s="7"/>
      <c r="BF79" s="7"/>
      <c r="BG79" s="7"/>
      <c r="BH79" s="7"/>
      <c r="BI79" s="7"/>
      <c r="BJ79" s="7"/>
      <c r="BK79" s="7"/>
      <c r="BL79" s="7"/>
      <c r="BM79" s="7"/>
      <c r="BN79" s="7"/>
      <c r="BO79" s="7"/>
      <c r="BP79" s="6"/>
      <c r="BQ79" s="6">
        <f>$BQ$1</f>
        <v>1</v>
      </c>
      <c r="BR79" s="6"/>
      <c r="BS79" s="7"/>
      <c r="BT79" s="7"/>
      <c r="BU79" s="7"/>
      <c r="BV79" s="7"/>
      <c r="BW79" s="7"/>
      <c r="BX79" s="7"/>
      <c r="BY79" s="7"/>
      <c r="BZ79" s="7"/>
      <c r="CA79" s="7"/>
      <c r="CB79" s="7"/>
      <c r="CC79" s="16"/>
    </row>
    <row r="80" spans="1:81" ht="29.15" x14ac:dyDescent="0.4">
      <c r="A80" s="113">
        <v>77</v>
      </c>
      <c r="B80" s="308"/>
      <c r="C80" s="310" t="s">
        <v>372</v>
      </c>
      <c r="D80" s="111" t="s">
        <v>136</v>
      </c>
      <c r="E80" s="125"/>
      <c r="F80" s="51" t="s">
        <v>1099</v>
      </c>
      <c r="G80" s="89"/>
      <c r="H80" s="172"/>
      <c r="I80" s="148"/>
      <c r="J80" s="148">
        <f t="shared" si="6"/>
        <v>1</v>
      </c>
      <c r="K80" s="148" t="b">
        <f>0&lt;SUM(J81,J82)</f>
        <v>1</v>
      </c>
      <c r="L80" s="145"/>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145"/>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16"/>
    </row>
    <row r="81" spans="1:81" x14ac:dyDescent="0.4">
      <c r="A81" s="153">
        <v>78</v>
      </c>
      <c r="B81" s="308"/>
      <c r="C81" s="311"/>
      <c r="D81" s="111" t="s">
        <v>288</v>
      </c>
      <c r="E81" s="90"/>
      <c r="F81" s="51"/>
      <c r="G81" s="89"/>
      <c r="H81" s="172"/>
      <c r="I81" s="71" t="s">
        <v>367</v>
      </c>
      <c r="J81" s="71">
        <f t="shared" si="6"/>
        <v>1</v>
      </c>
      <c r="K81" s="71" t="b">
        <f>1=BP81</f>
        <v>1</v>
      </c>
      <c r="L81" s="145"/>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145"/>
      <c r="AS81" s="7"/>
      <c r="AT81" s="7"/>
      <c r="AU81" s="7"/>
      <c r="AV81" s="7"/>
      <c r="AW81" s="7"/>
      <c r="AX81" s="7"/>
      <c r="AY81" s="7"/>
      <c r="AZ81" s="7"/>
      <c r="BA81" s="7"/>
      <c r="BB81" s="7"/>
      <c r="BC81" s="7"/>
      <c r="BD81" s="7"/>
      <c r="BE81" s="7"/>
      <c r="BF81" s="7"/>
      <c r="BG81" s="7"/>
      <c r="BH81" s="7"/>
      <c r="BI81" s="7"/>
      <c r="BJ81" s="7"/>
      <c r="BK81" s="7"/>
      <c r="BL81" s="7"/>
      <c r="BM81" s="7"/>
      <c r="BN81" s="7"/>
      <c r="BO81" s="7"/>
      <c r="BP81" s="6">
        <f t="shared" ref="BP81:BP82" si="10">$BP$1</f>
        <v>1</v>
      </c>
      <c r="BQ81" s="6"/>
      <c r="BR81" s="6"/>
      <c r="BS81" s="7"/>
      <c r="BT81" s="7"/>
      <c r="BU81" s="7"/>
      <c r="BV81" s="7"/>
      <c r="BW81" s="7"/>
      <c r="BX81" s="7"/>
      <c r="BY81" s="7"/>
      <c r="BZ81" s="7"/>
      <c r="CA81" s="7"/>
      <c r="CB81" s="7"/>
      <c r="CC81" s="16"/>
    </row>
    <row r="82" spans="1:81" ht="15" thickBot="1" x14ac:dyDescent="0.45">
      <c r="A82" s="153">
        <v>79</v>
      </c>
      <c r="B82" s="309"/>
      <c r="C82" s="311"/>
      <c r="D82" s="123" t="s">
        <v>290</v>
      </c>
      <c r="E82" s="99"/>
      <c r="F82" s="112"/>
      <c r="G82" s="96"/>
      <c r="H82" s="172"/>
      <c r="I82" s="71" t="s">
        <v>367</v>
      </c>
      <c r="J82" s="71">
        <f t="shared" si="6"/>
        <v>1</v>
      </c>
      <c r="K82" s="71" t="b">
        <f>1=BP82</f>
        <v>1</v>
      </c>
      <c r="L82" s="145"/>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145"/>
      <c r="AS82" s="7"/>
      <c r="AT82" s="7"/>
      <c r="AU82" s="7"/>
      <c r="AV82" s="7"/>
      <c r="AW82" s="7"/>
      <c r="AX82" s="7"/>
      <c r="AY82" s="7"/>
      <c r="AZ82" s="7"/>
      <c r="BA82" s="7"/>
      <c r="BB82" s="7"/>
      <c r="BC82" s="7"/>
      <c r="BD82" s="7"/>
      <c r="BE82" s="7"/>
      <c r="BF82" s="7"/>
      <c r="BG82" s="7"/>
      <c r="BH82" s="7"/>
      <c r="BI82" s="7"/>
      <c r="BJ82" s="7"/>
      <c r="BK82" s="7"/>
      <c r="BL82" s="7"/>
      <c r="BM82" s="7"/>
      <c r="BN82" s="7"/>
      <c r="BO82" s="7"/>
      <c r="BP82" s="6">
        <f t="shared" si="10"/>
        <v>1</v>
      </c>
      <c r="BQ82" s="6"/>
      <c r="BR82" s="6"/>
      <c r="BS82" s="7"/>
      <c r="BT82" s="7"/>
      <c r="BU82" s="7"/>
      <c r="BV82" s="7"/>
      <c r="BW82" s="7"/>
      <c r="BX82" s="7"/>
      <c r="BY82" s="7"/>
      <c r="BZ82" s="7"/>
      <c r="CA82" s="7"/>
      <c r="CB82" s="7"/>
      <c r="CC82" s="16"/>
    </row>
    <row r="83" spans="1:81" x14ac:dyDescent="0.4">
      <c r="A83" s="153">
        <v>180</v>
      </c>
      <c r="B83" s="287" t="s">
        <v>373</v>
      </c>
      <c r="C83" s="166" t="s">
        <v>252</v>
      </c>
      <c r="D83" s="110" t="s">
        <v>59</v>
      </c>
      <c r="E83" s="93"/>
      <c r="F83" s="110" t="s">
        <v>374</v>
      </c>
      <c r="G83" s="94"/>
      <c r="H83" s="172"/>
      <c r="I83" s="70" t="s">
        <v>375</v>
      </c>
      <c r="J83" s="70">
        <f t="shared" si="6"/>
        <v>0</v>
      </c>
      <c r="K83" s="149" t="b">
        <f>2=SUM($BG$83,L83)</f>
        <v>0</v>
      </c>
      <c r="L83" s="145">
        <f>$L$1</f>
        <v>0</v>
      </c>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145"/>
      <c r="AS83" s="7"/>
      <c r="AT83" s="7"/>
      <c r="AU83" s="7"/>
      <c r="AV83" s="7"/>
      <c r="AW83" s="7"/>
      <c r="AX83" s="7"/>
      <c r="AY83" s="7"/>
      <c r="AZ83" s="7"/>
      <c r="BA83" s="7"/>
      <c r="BB83" s="7"/>
      <c r="BC83" s="7"/>
      <c r="BD83" s="7"/>
      <c r="BE83" s="7"/>
      <c r="BF83" s="7"/>
      <c r="BG83" s="7">
        <f>$BG$1</f>
        <v>1</v>
      </c>
      <c r="BH83" s="7"/>
      <c r="BI83" s="7"/>
      <c r="BJ83" s="7"/>
      <c r="BK83" s="7"/>
      <c r="BL83" s="7"/>
      <c r="BM83" s="7"/>
      <c r="BN83" s="7"/>
      <c r="BO83" s="7"/>
      <c r="BP83" s="7"/>
      <c r="BQ83" s="7"/>
      <c r="BR83" s="7"/>
      <c r="BS83" s="7"/>
      <c r="BT83" s="7"/>
      <c r="BU83" s="7"/>
      <c r="BV83" s="7"/>
      <c r="BW83" s="7"/>
      <c r="BX83" s="7"/>
      <c r="BY83" s="7"/>
      <c r="BZ83" s="7"/>
      <c r="CA83" s="7"/>
      <c r="CB83" s="7"/>
      <c r="CC83" s="16"/>
    </row>
    <row r="84" spans="1:81" ht="29.15" x14ac:dyDescent="0.4">
      <c r="A84" s="153">
        <v>181</v>
      </c>
      <c r="B84" s="287"/>
      <c r="C84" s="269" t="s">
        <v>376</v>
      </c>
      <c r="D84" s="51" t="s">
        <v>59</v>
      </c>
      <c r="E84" s="90"/>
      <c r="F84" s="51"/>
      <c r="G84" s="89"/>
      <c r="H84" s="172"/>
      <c r="I84" s="70" t="s">
        <v>377</v>
      </c>
      <c r="J84" s="70">
        <f t="shared" si="6"/>
        <v>0</v>
      </c>
      <c r="K84" s="71" t="b">
        <f>1=BR84</f>
        <v>0</v>
      </c>
      <c r="L84" s="145"/>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145"/>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f>$BR$1</f>
        <v>0</v>
      </c>
      <c r="BS84" s="7"/>
      <c r="BT84" s="7"/>
      <c r="BU84" s="7"/>
      <c r="BV84" s="7"/>
      <c r="BW84" s="7"/>
      <c r="BX84" s="7"/>
      <c r="BY84" s="7"/>
      <c r="BZ84" s="7"/>
      <c r="CA84" s="7"/>
      <c r="CB84" s="7"/>
      <c r="CC84" s="16"/>
    </row>
    <row r="85" spans="1:81" ht="29.6" thickBot="1" x14ac:dyDescent="0.45">
      <c r="A85" s="113">
        <v>182</v>
      </c>
      <c r="B85" s="288"/>
      <c r="C85" s="115" t="s">
        <v>378</v>
      </c>
      <c r="D85" s="109" t="s">
        <v>319</v>
      </c>
      <c r="E85" s="91"/>
      <c r="F85" s="109" t="s">
        <v>379</v>
      </c>
      <c r="G85" s="92"/>
      <c r="H85" s="172"/>
      <c r="I85" s="70" t="s">
        <v>377</v>
      </c>
      <c r="J85" s="70">
        <f t="shared" si="6"/>
        <v>0</v>
      </c>
      <c r="K85" s="71" t="b">
        <f>1=BR85</f>
        <v>0</v>
      </c>
      <c r="L85" s="145"/>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145"/>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f>$BR$1</f>
        <v>0</v>
      </c>
      <c r="BS85" s="7"/>
      <c r="BT85" s="7"/>
      <c r="BU85" s="7"/>
      <c r="BV85" s="7"/>
      <c r="BW85" s="7"/>
      <c r="BX85" s="7"/>
      <c r="BY85" s="7"/>
      <c r="BZ85" s="7"/>
      <c r="CA85" s="7"/>
      <c r="CB85" s="7"/>
      <c r="CC85" s="16"/>
    </row>
    <row r="86" spans="1:81" ht="29.15" x14ac:dyDescent="0.4">
      <c r="A86" s="113">
        <v>80</v>
      </c>
      <c r="B86" s="307" t="s">
        <v>380</v>
      </c>
      <c r="C86" s="265" t="s">
        <v>381</v>
      </c>
      <c r="D86" s="107" t="s">
        <v>59</v>
      </c>
      <c r="E86" s="87"/>
      <c r="F86" s="107"/>
      <c r="G86" s="88"/>
      <c r="H86" s="172"/>
      <c r="I86" s="70" t="s">
        <v>323</v>
      </c>
      <c r="J86" s="70">
        <f t="shared" si="6"/>
        <v>1</v>
      </c>
      <c r="K86" s="149" t="b">
        <f>OR($AV86,$AW86)</f>
        <v>1</v>
      </c>
      <c r="L86" s="145"/>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145"/>
      <c r="AS86" s="7"/>
      <c r="AT86" s="7"/>
      <c r="AU86" s="7"/>
      <c r="AV86" s="7">
        <f>$AV$1</f>
        <v>1</v>
      </c>
      <c r="AW86" s="7">
        <f>$AW$1</f>
        <v>1</v>
      </c>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16"/>
    </row>
    <row r="87" spans="1:81" ht="29.15" x14ac:dyDescent="0.4">
      <c r="A87" s="153">
        <v>81</v>
      </c>
      <c r="B87" s="308"/>
      <c r="C87" s="264" t="s">
        <v>1093</v>
      </c>
      <c r="D87" s="51" t="s">
        <v>59</v>
      </c>
      <c r="E87" s="90"/>
      <c r="F87" s="51"/>
      <c r="G87" s="89"/>
      <c r="H87" s="172"/>
      <c r="I87" s="70" t="s">
        <v>323</v>
      </c>
      <c r="J87" s="70">
        <f t="shared" si="6"/>
        <v>1</v>
      </c>
      <c r="K87" s="149" t="b">
        <f>OR($AV87,$AW87)</f>
        <v>1</v>
      </c>
      <c r="L87" s="145"/>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145"/>
      <c r="AS87" s="7"/>
      <c r="AT87" s="7"/>
      <c r="AU87" s="7"/>
      <c r="AV87" s="7">
        <f>$AV$1</f>
        <v>1</v>
      </c>
      <c r="AW87" s="7">
        <f>$AW$1</f>
        <v>1</v>
      </c>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16"/>
    </row>
    <row r="88" spans="1:81" ht="29.15" x14ac:dyDescent="0.4">
      <c r="A88" s="153">
        <v>82</v>
      </c>
      <c r="B88" s="308"/>
      <c r="C88" s="310" t="s">
        <v>382</v>
      </c>
      <c r="D88" s="111" t="s">
        <v>136</v>
      </c>
      <c r="E88" s="125"/>
      <c r="F88" s="51" t="s">
        <v>1099</v>
      </c>
      <c r="G88" s="89"/>
      <c r="H88" s="172"/>
      <c r="I88" s="148"/>
      <c r="J88" s="148">
        <f t="shared" si="6"/>
        <v>1</v>
      </c>
      <c r="K88" s="148" t="b">
        <f>0&lt;SUM(J89,J90,J91,J92,J93)</f>
        <v>1</v>
      </c>
      <c r="L88" s="145"/>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145"/>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16"/>
    </row>
    <row r="89" spans="1:81" x14ac:dyDescent="0.4">
      <c r="A89" s="113">
        <v>83</v>
      </c>
      <c r="B89" s="308"/>
      <c r="C89" s="311"/>
      <c r="D89" s="111" t="s">
        <v>383</v>
      </c>
      <c r="E89" s="90"/>
      <c r="F89" s="51"/>
      <c r="G89" s="89"/>
      <c r="H89" s="172"/>
      <c r="I89" s="70" t="s">
        <v>323</v>
      </c>
      <c r="J89" s="70">
        <f t="shared" si="6"/>
        <v>1</v>
      </c>
      <c r="K89" s="149" t="b">
        <f>OR($AV89,$AW89)</f>
        <v>1</v>
      </c>
      <c r="L89" s="145"/>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145"/>
      <c r="AS89" s="7"/>
      <c r="AT89" s="7"/>
      <c r="AU89" s="7"/>
      <c r="AV89" s="7">
        <f t="shared" ref="AV89:AV94" si="11">$AV$1</f>
        <v>1</v>
      </c>
      <c r="AW89" s="7">
        <f t="shared" ref="AW89:AW94" si="12">$AW$1</f>
        <v>1</v>
      </c>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16"/>
    </row>
    <row r="90" spans="1:81" ht="29.15" x14ac:dyDescent="0.4">
      <c r="A90" s="153">
        <v>84</v>
      </c>
      <c r="B90" s="308"/>
      <c r="C90" s="311"/>
      <c r="D90" s="111" t="s">
        <v>384</v>
      </c>
      <c r="E90" s="90"/>
      <c r="F90" s="51"/>
      <c r="G90" s="89"/>
      <c r="H90" s="172"/>
      <c r="I90" s="70" t="s">
        <v>323</v>
      </c>
      <c r="J90" s="70">
        <f t="shared" si="6"/>
        <v>1</v>
      </c>
      <c r="K90" s="149" t="b">
        <f>OR($AV90,$AW90)</f>
        <v>1</v>
      </c>
      <c r="L90" s="145"/>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145"/>
      <c r="AS90" s="7"/>
      <c r="AT90" s="7"/>
      <c r="AU90" s="7"/>
      <c r="AV90" s="7">
        <f t="shared" si="11"/>
        <v>1</v>
      </c>
      <c r="AW90" s="7">
        <f t="shared" si="12"/>
        <v>1</v>
      </c>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16"/>
    </row>
    <row r="91" spans="1:81" x14ac:dyDescent="0.4">
      <c r="A91" s="153">
        <v>85</v>
      </c>
      <c r="B91" s="308"/>
      <c r="C91" s="311"/>
      <c r="D91" s="111" t="s">
        <v>385</v>
      </c>
      <c r="E91" s="90"/>
      <c r="F91" s="51"/>
      <c r="G91" s="89"/>
      <c r="H91" s="172"/>
      <c r="I91" s="70" t="s">
        <v>386</v>
      </c>
      <c r="J91" s="70">
        <f t="shared" si="6"/>
        <v>1</v>
      </c>
      <c r="K91" s="70" t="b">
        <f>2=SUM(OR($AV91,$AW91),$BN91)</f>
        <v>1</v>
      </c>
      <c r="L91" s="145"/>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145"/>
      <c r="AS91" s="7"/>
      <c r="AT91" s="7"/>
      <c r="AU91" s="7"/>
      <c r="AV91" s="7">
        <f t="shared" si="11"/>
        <v>1</v>
      </c>
      <c r="AW91" s="7">
        <f t="shared" si="12"/>
        <v>1</v>
      </c>
      <c r="AX91" s="7"/>
      <c r="AY91" s="7"/>
      <c r="AZ91" s="7"/>
      <c r="BA91" s="7"/>
      <c r="BB91" s="7"/>
      <c r="BC91" s="7"/>
      <c r="BD91" s="7"/>
      <c r="BE91" s="7"/>
      <c r="BF91" s="7"/>
      <c r="BG91" s="7"/>
      <c r="BH91" s="7"/>
      <c r="BI91" s="7"/>
      <c r="BJ91" s="7"/>
      <c r="BK91" s="7"/>
      <c r="BL91" s="7"/>
      <c r="BM91" s="7"/>
      <c r="BN91" s="6">
        <f>$BN$1</f>
        <v>1</v>
      </c>
      <c r="BO91" s="7"/>
      <c r="BP91" s="7"/>
      <c r="BQ91" s="7"/>
      <c r="BR91" s="7"/>
      <c r="BS91" s="7"/>
      <c r="BT91" s="7"/>
      <c r="BU91" s="7"/>
      <c r="BV91" s="7"/>
      <c r="BW91" s="7"/>
      <c r="BX91" s="7"/>
      <c r="BY91" s="7"/>
      <c r="BZ91" s="7"/>
      <c r="CA91" s="7"/>
      <c r="CB91" s="7"/>
      <c r="CC91" s="16"/>
    </row>
    <row r="92" spans="1:81" x14ac:dyDescent="0.4">
      <c r="A92" s="113">
        <v>86</v>
      </c>
      <c r="B92" s="308"/>
      <c r="C92" s="311"/>
      <c r="D92" s="111" t="s">
        <v>387</v>
      </c>
      <c r="E92" s="90"/>
      <c r="F92" s="51"/>
      <c r="G92" s="89"/>
      <c r="H92" s="172"/>
      <c r="I92" s="70" t="s">
        <v>388</v>
      </c>
      <c r="J92" s="70">
        <f t="shared" si="6"/>
        <v>1</v>
      </c>
      <c r="K92" s="70" t="b">
        <f>2=SUM(OR($AV92,$AW92),$BL92)</f>
        <v>1</v>
      </c>
      <c r="L92" s="145"/>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145"/>
      <c r="AS92" s="7"/>
      <c r="AT92" s="7"/>
      <c r="AU92" s="7"/>
      <c r="AV92" s="7">
        <f t="shared" si="11"/>
        <v>1</v>
      </c>
      <c r="AW92" s="7">
        <f t="shared" si="12"/>
        <v>1</v>
      </c>
      <c r="AX92" s="7"/>
      <c r="AY92" s="7"/>
      <c r="AZ92" s="7"/>
      <c r="BA92" s="7"/>
      <c r="BB92" s="7"/>
      <c r="BC92" s="7"/>
      <c r="BD92" s="7"/>
      <c r="BE92" s="7"/>
      <c r="BF92" s="7"/>
      <c r="BG92" s="7"/>
      <c r="BH92" s="7"/>
      <c r="BI92" s="7"/>
      <c r="BJ92" s="7"/>
      <c r="BK92" s="7"/>
      <c r="BL92" s="7">
        <f>$BL$1</f>
        <v>1</v>
      </c>
      <c r="BM92" s="7"/>
      <c r="BN92" s="7"/>
      <c r="BO92" s="7"/>
      <c r="BP92" s="7"/>
      <c r="BQ92" s="7"/>
      <c r="BR92" s="7"/>
      <c r="BS92" s="7"/>
      <c r="BT92" s="7"/>
      <c r="BU92" s="7"/>
      <c r="BV92" s="7"/>
      <c r="BW92" s="7"/>
      <c r="BX92" s="7"/>
      <c r="BY92" s="7"/>
      <c r="BZ92" s="7"/>
      <c r="CA92" s="7"/>
      <c r="CB92" s="7"/>
      <c r="CC92" s="16"/>
    </row>
    <row r="93" spans="1:81" x14ac:dyDescent="0.4">
      <c r="A93" s="153">
        <v>87</v>
      </c>
      <c r="B93" s="308"/>
      <c r="C93" s="312"/>
      <c r="D93" s="111" t="s">
        <v>389</v>
      </c>
      <c r="E93" s="90"/>
      <c r="F93" s="51"/>
      <c r="G93" s="89"/>
      <c r="H93" s="172"/>
      <c r="I93" s="70" t="s">
        <v>390</v>
      </c>
      <c r="J93" s="70">
        <f t="shared" si="6"/>
        <v>1</v>
      </c>
      <c r="K93" s="70" t="b">
        <f>2=SUM(OR($AV93,$AW93),$BP93)</f>
        <v>1</v>
      </c>
      <c r="L93" s="145"/>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145"/>
      <c r="AS93" s="7"/>
      <c r="AT93" s="7"/>
      <c r="AU93" s="7"/>
      <c r="AV93" s="7">
        <f t="shared" si="11"/>
        <v>1</v>
      </c>
      <c r="AW93" s="7">
        <f t="shared" si="12"/>
        <v>1</v>
      </c>
      <c r="AX93" s="7"/>
      <c r="AY93" s="7"/>
      <c r="AZ93" s="7"/>
      <c r="BA93" s="7"/>
      <c r="BB93" s="7"/>
      <c r="BC93" s="7"/>
      <c r="BD93" s="7"/>
      <c r="BE93" s="7"/>
      <c r="BF93" s="7"/>
      <c r="BG93" s="7"/>
      <c r="BH93" s="7"/>
      <c r="BI93" s="7"/>
      <c r="BJ93" s="7"/>
      <c r="BK93" s="7"/>
      <c r="BL93" s="7"/>
      <c r="BM93" s="7"/>
      <c r="BN93" s="7"/>
      <c r="BO93" s="7"/>
      <c r="BP93" s="6">
        <f>$BP$1</f>
        <v>1</v>
      </c>
      <c r="BQ93" s="6"/>
      <c r="BR93" s="6"/>
      <c r="BS93" s="7"/>
      <c r="BT93" s="7"/>
      <c r="BU93" s="7"/>
      <c r="BV93" s="7"/>
      <c r="BW93" s="7"/>
      <c r="BX93" s="7"/>
      <c r="BY93" s="7"/>
      <c r="BZ93" s="7"/>
      <c r="CA93" s="7"/>
      <c r="CB93" s="7"/>
      <c r="CC93" s="16"/>
    </row>
    <row r="94" spans="1:81" ht="29.6" thickBot="1" x14ac:dyDescent="0.45">
      <c r="A94" s="153">
        <v>88</v>
      </c>
      <c r="B94" s="309"/>
      <c r="C94" s="265" t="s">
        <v>391</v>
      </c>
      <c r="D94" s="112" t="s">
        <v>59</v>
      </c>
      <c r="E94" s="99"/>
      <c r="F94" s="112"/>
      <c r="G94" s="96"/>
      <c r="H94" s="172"/>
      <c r="I94" s="70" t="s">
        <v>323</v>
      </c>
      <c r="J94" s="70">
        <f t="shared" si="6"/>
        <v>1</v>
      </c>
      <c r="K94" s="149" t="b">
        <f>OR($AV94,$AW94)</f>
        <v>1</v>
      </c>
      <c r="L94" s="145"/>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145"/>
      <c r="AS94" s="7"/>
      <c r="AT94" s="7"/>
      <c r="AU94" s="7"/>
      <c r="AV94" s="7">
        <f t="shared" si="11"/>
        <v>1</v>
      </c>
      <c r="AW94" s="7">
        <f t="shared" si="12"/>
        <v>1</v>
      </c>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16"/>
    </row>
    <row r="95" spans="1:81" ht="15" thickBot="1" x14ac:dyDescent="0.45">
      <c r="A95" s="318" t="s">
        <v>392</v>
      </c>
      <c r="B95" s="319"/>
      <c r="C95" s="319"/>
      <c r="D95" s="319"/>
      <c r="E95" s="319"/>
      <c r="F95" s="319"/>
      <c r="G95" s="320"/>
      <c r="H95" s="171"/>
      <c r="I95" s="148"/>
      <c r="J95" s="148"/>
      <c r="K95" s="148"/>
      <c r="L95" s="145"/>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145"/>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16"/>
    </row>
    <row r="96" spans="1:81" ht="29.15" x14ac:dyDescent="0.4">
      <c r="A96" s="153">
        <v>89</v>
      </c>
      <c r="B96" s="307" t="s">
        <v>393</v>
      </c>
      <c r="C96" s="265" t="s">
        <v>394</v>
      </c>
      <c r="D96" s="107" t="s">
        <v>59</v>
      </c>
      <c r="E96" s="90"/>
      <c r="F96" s="107"/>
      <c r="G96" s="88"/>
      <c r="H96" s="172"/>
      <c r="I96" s="70" t="s">
        <v>323</v>
      </c>
      <c r="J96" s="70">
        <f t="shared" si="6"/>
        <v>1</v>
      </c>
      <c r="K96" s="149" t="b">
        <f>OR($AV96,$AW96)</f>
        <v>1</v>
      </c>
      <c r="L96" s="145"/>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145"/>
      <c r="AS96" s="7"/>
      <c r="AT96" s="7"/>
      <c r="AU96" s="7"/>
      <c r="AV96" s="7">
        <f>$AV$1</f>
        <v>1</v>
      </c>
      <c r="AW96" s="7">
        <f>$AW$1</f>
        <v>1</v>
      </c>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16"/>
    </row>
    <row r="97" spans="1:81" ht="29.15" x14ac:dyDescent="0.4">
      <c r="A97" s="113">
        <v>90</v>
      </c>
      <c r="B97" s="308"/>
      <c r="C97" s="264" t="s">
        <v>395</v>
      </c>
      <c r="D97" s="51" t="s">
        <v>59</v>
      </c>
      <c r="E97" s="90"/>
      <c r="F97" s="51"/>
      <c r="G97" s="89"/>
      <c r="H97" s="172"/>
      <c r="I97" s="70" t="s">
        <v>323</v>
      </c>
      <c r="J97" s="70">
        <f t="shared" si="6"/>
        <v>1</v>
      </c>
      <c r="K97" s="149" t="b">
        <f t="shared" ref="K97:K99" si="13">OR($AV97,$AW97)</f>
        <v>1</v>
      </c>
      <c r="L97" s="145"/>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145"/>
      <c r="AS97" s="7"/>
      <c r="AT97" s="7"/>
      <c r="AU97" s="7"/>
      <c r="AV97" s="7">
        <f>$AV$1</f>
        <v>1</v>
      </c>
      <c r="AW97" s="7">
        <f>$AW$1</f>
        <v>1</v>
      </c>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16"/>
    </row>
    <row r="98" spans="1:81" ht="29.15" x14ac:dyDescent="0.4">
      <c r="A98" s="153">
        <v>91</v>
      </c>
      <c r="B98" s="308"/>
      <c r="C98" s="264" t="s">
        <v>396</v>
      </c>
      <c r="D98" s="51" t="s">
        <v>59</v>
      </c>
      <c r="E98" s="90"/>
      <c r="F98" s="51"/>
      <c r="G98" s="89"/>
      <c r="H98" s="172"/>
      <c r="I98" s="70" t="s">
        <v>323</v>
      </c>
      <c r="J98" s="70">
        <f t="shared" si="6"/>
        <v>1</v>
      </c>
      <c r="K98" s="149" t="b">
        <f t="shared" si="13"/>
        <v>1</v>
      </c>
      <c r="L98" s="145"/>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145"/>
      <c r="AS98" s="7"/>
      <c r="AT98" s="7"/>
      <c r="AU98" s="7"/>
      <c r="AV98" s="7">
        <f>$AV$1</f>
        <v>1</v>
      </c>
      <c r="AW98" s="7">
        <f>$AW$1</f>
        <v>1</v>
      </c>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16"/>
    </row>
    <row r="99" spans="1:81" ht="29.6" thickBot="1" x14ac:dyDescent="0.45">
      <c r="A99" s="113">
        <v>92</v>
      </c>
      <c r="B99" s="309"/>
      <c r="C99" s="115" t="s">
        <v>397</v>
      </c>
      <c r="D99" s="109" t="s">
        <v>59</v>
      </c>
      <c r="E99" s="90"/>
      <c r="F99" s="109"/>
      <c r="G99" s="92"/>
      <c r="H99" s="172"/>
      <c r="I99" s="70" t="s">
        <v>323</v>
      </c>
      <c r="J99" s="70">
        <f t="shared" si="6"/>
        <v>1</v>
      </c>
      <c r="K99" s="149" t="b">
        <f t="shared" si="13"/>
        <v>1</v>
      </c>
      <c r="L99" s="145"/>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145"/>
      <c r="AS99" s="7"/>
      <c r="AT99" s="7"/>
      <c r="AU99" s="7"/>
      <c r="AV99" s="7">
        <f>$AV$1</f>
        <v>1</v>
      </c>
      <c r="AW99" s="7">
        <f>$AW$1</f>
        <v>1</v>
      </c>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16"/>
    </row>
    <row r="100" spans="1:81" ht="29.15" x14ac:dyDescent="0.4">
      <c r="A100" s="153">
        <v>93</v>
      </c>
      <c r="B100" s="307" t="s">
        <v>398</v>
      </c>
      <c r="C100" s="268" t="s">
        <v>399</v>
      </c>
      <c r="D100" s="110" t="s">
        <v>59</v>
      </c>
      <c r="E100" s="93"/>
      <c r="F100" s="226" t="s">
        <v>1137</v>
      </c>
      <c r="G100" s="94"/>
      <c r="H100" s="172"/>
      <c r="I100" s="70" t="s">
        <v>400</v>
      </c>
      <c r="J100" s="70">
        <f t="shared" si="6"/>
        <v>1</v>
      </c>
      <c r="K100" s="149" t="b">
        <f>OR($AT100,$AU100,$AV100,$AW100)</f>
        <v>1</v>
      </c>
      <c r="L100" s="145"/>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145"/>
      <c r="AS100" s="7"/>
      <c r="AT100" s="7">
        <f>$AT$1</f>
        <v>1</v>
      </c>
      <c r="AU100" s="7">
        <f>$AU$1</f>
        <v>1</v>
      </c>
      <c r="AV100" s="7">
        <f>$AV$1</f>
        <v>1</v>
      </c>
      <c r="AW100" s="7">
        <f>$AW$1</f>
        <v>1</v>
      </c>
      <c r="AX100" s="7"/>
      <c r="AY100" s="7"/>
      <c r="AZ100" s="7"/>
      <c r="BA100" s="7"/>
      <c r="BB100" s="7"/>
      <c r="BC100" s="7"/>
      <c r="BD100" s="7"/>
      <c r="BE100" s="7"/>
      <c r="BF100" s="7"/>
      <c r="BG100" s="7"/>
      <c r="BH100" s="7"/>
      <c r="BI100" s="7"/>
      <c r="BJ100" s="7"/>
      <c r="BK100" s="7"/>
      <c r="BL100" s="7"/>
      <c r="BM100" s="7"/>
      <c r="BN100" s="7"/>
      <c r="BO100" s="7"/>
      <c r="BP100" s="7"/>
      <c r="BQ100" s="7"/>
      <c r="BR100" s="7"/>
      <c r="BS100" s="6"/>
      <c r="BT100" s="6"/>
      <c r="BU100" s="6"/>
      <c r="BV100" s="7"/>
      <c r="BW100" s="7"/>
      <c r="BX100" s="7"/>
      <c r="BY100" s="7"/>
      <c r="BZ100" s="7"/>
      <c r="CA100" s="7"/>
      <c r="CB100" s="7"/>
      <c r="CC100" s="16"/>
    </row>
    <row r="101" spans="1:81" ht="29.15" x14ac:dyDescent="0.4">
      <c r="A101" s="113">
        <v>94</v>
      </c>
      <c r="B101" s="308"/>
      <c r="C101" s="310" t="s">
        <v>401</v>
      </c>
      <c r="D101" s="111" t="s">
        <v>136</v>
      </c>
      <c r="E101" s="125"/>
      <c r="F101" s="51" t="s">
        <v>1099</v>
      </c>
      <c r="G101" s="89"/>
      <c r="H101" s="172"/>
      <c r="I101" s="148"/>
      <c r="J101" s="148">
        <f t="shared" si="6"/>
        <v>1</v>
      </c>
      <c r="K101" s="148" t="b">
        <f>0&lt;SUM(J102,J103)</f>
        <v>1</v>
      </c>
      <c r="L101" s="145"/>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145"/>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16"/>
    </row>
    <row r="102" spans="1:81" x14ac:dyDescent="0.4">
      <c r="A102" s="153">
        <v>95</v>
      </c>
      <c r="B102" s="308"/>
      <c r="C102" s="311"/>
      <c r="D102" s="111" t="s">
        <v>254</v>
      </c>
      <c r="E102" s="90"/>
      <c r="F102" s="51"/>
      <c r="G102" s="89"/>
      <c r="H102" s="172"/>
      <c r="I102" s="70" t="s">
        <v>402</v>
      </c>
      <c r="J102" s="70">
        <f t="shared" si="6"/>
        <v>1</v>
      </c>
      <c r="K102" s="70" t="b">
        <f>1=BS102</f>
        <v>1</v>
      </c>
      <c r="L102" s="145"/>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145"/>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6">
        <f>$BS$1</f>
        <v>1</v>
      </c>
      <c r="BT102" s="6"/>
      <c r="BU102" s="6"/>
      <c r="BV102" s="7"/>
      <c r="BW102" s="7"/>
      <c r="BX102" s="7"/>
      <c r="BY102" s="7"/>
      <c r="BZ102" s="7"/>
      <c r="CA102" s="7"/>
      <c r="CB102" s="7"/>
      <c r="CC102" s="16"/>
    </row>
    <row r="103" spans="1:81" x14ac:dyDescent="0.4">
      <c r="A103" s="113">
        <v>96</v>
      </c>
      <c r="B103" s="308"/>
      <c r="C103" s="312"/>
      <c r="D103" s="111" t="s">
        <v>403</v>
      </c>
      <c r="E103" s="90"/>
      <c r="F103" s="51"/>
      <c r="G103" s="89"/>
      <c r="H103" s="172"/>
      <c r="I103" s="70" t="s">
        <v>402</v>
      </c>
      <c r="J103" s="70">
        <f t="shared" si="6"/>
        <v>1</v>
      </c>
      <c r="K103" s="70" t="b">
        <f t="shared" ref="K103:K105" si="14">1=BS103</f>
        <v>1</v>
      </c>
      <c r="L103" s="145"/>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145"/>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6">
        <f>$BS$1</f>
        <v>1</v>
      </c>
      <c r="BT103" s="6"/>
      <c r="BU103" s="6"/>
      <c r="BV103" s="7"/>
      <c r="BW103" s="7"/>
      <c r="BX103" s="7"/>
      <c r="BY103" s="7"/>
      <c r="BZ103" s="7"/>
      <c r="CA103" s="7"/>
      <c r="CB103" s="7"/>
      <c r="CC103" s="16"/>
    </row>
    <row r="104" spans="1:81" x14ac:dyDescent="0.4">
      <c r="A104" s="153">
        <v>97</v>
      </c>
      <c r="B104" s="308"/>
      <c r="C104" s="265" t="s">
        <v>404</v>
      </c>
      <c r="D104" s="51" t="s">
        <v>59</v>
      </c>
      <c r="E104" s="90"/>
      <c r="F104" s="51"/>
      <c r="G104" s="89"/>
      <c r="H104" s="172"/>
      <c r="I104" s="70" t="s">
        <v>405</v>
      </c>
      <c r="J104" s="70">
        <f t="shared" si="6"/>
        <v>1</v>
      </c>
      <c r="K104" s="70" t="b">
        <f>1=BT104</f>
        <v>1</v>
      </c>
      <c r="L104" s="145"/>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145"/>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T104" s="6">
        <f>$BT$1</f>
        <v>1</v>
      </c>
      <c r="BU104" s="6"/>
      <c r="BV104" s="7"/>
      <c r="BW104" s="7"/>
      <c r="BX104" s="7"/>
      <c r="BY104" s="7"/>
      <c r="BZ104" s="7"/>
      <c r="CA104" s="7"/>
      <c r="CB104" s="7"/>
      <c r="CC104" s="16"/>
    </row>
    <row r="105" spans="1:81" ht="29.15" x14ac:dyDescent="0.4">
      <c r="A105" s="113">
        <v>98</v>
      </c>
      <c r="B105" s="308"/>
      <c r="C105" s="264" t="s">
        <v>406</v>
      </c>
      <c r="D105" s="51" t="s">
        <v>59</v>
      </c>
      <c r="E105" s="90"/>
      <c r="F105" s="51"/>
      <c r="G105" s="89"/>
      <c r="H105" s="172"/>
      <c r="I105" s="70" t="s">
        <v>402</v>
      </c>
      <c r="J105" s="70">
        <f t="shared" si="6"/>
        <v>1</v>
      </c>
      <c r="K105" s="70" t="b">
        <f t="shared" si="14"/>
        <v>1</v>
      </c>
      <c r="L105" s="145"/>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145"/>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6">
        <f>$BS$1</f>
        <v>1</v>
      </c>
      <c r="BT105" s="6"/>
      <c r="BU105" s="6"/>
      <c r="BV105" s="7"/>
      <c r="BW105" s="7"/>
      <c r="BX105" s="7"/>
      <c r="BY105" s="7"/>
      <c r="BZ105" s="7"/>
      <c r="CA105" s="7"/>
      <c r="CB105" s="7"/>
      <c r="CC105" s="16"/>
    </row>
    <row r="106" spans="1:81" x14ac:dyDescent="0.4">
      <c r="A106" s="153">
        <v>99</v>
      </c>
      <c r="B106" s="308"/>
      <c r="C106" s="310" t="s">
        <v>407</v>
      </c>
      <c r="D106" s="111" t="s">
        <v>136</v>
      </c>
      <c r="E106" s="125"/>
      <c r="F106" s="51" t="s">
        <v>408</v>
      </c>
      <c r="G106" s="89"/>
      <c r="H106" s="172"/>
      <c r="I106" s="148"/>
      <c r="J106" s="148">
        <f t="shared" si="6"/>
        <v>0</v>
      </c>
      <c r="K106" s="148" t="b">
        <f>0&lt;SUM(J107,J108)</f>
        <v>0</v>
      </c>
      <c r="L106" s="145"/>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145"/>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16"/>
    </row>
    <row r="107" spans="1:81" x14ac:dyDescent="0.4">
      <c r="A107" s="113">
        <v>100</v>
      </c>
      <c r="B107" s="308"/>
      <c r="C107" s="311"/>
      <c r="D107" s="111" t="s">
        <v>409</v>
      </c>
      <c r="E107" s="90"/>
      <c r="F107" s="51"/>
      <c r="G107" s="89"/>
      <c r="H107" s="172"/>
      <c r="I107" s="70" t="s">
        <v>410</v>
      </c>
      <c r="J107" s="70">
        <f t="shared" si="6"/>
        <v>0</v>
      </c>
      <c r="K107" s="70" t="b">
        <f>4=SUM(OR(AP107,AQ107),OR(AX107,AY107),BS107,L107)</f>
        <v>0</v>
      </c>
      <c r="L107" s="145">
        <f t="shared" ref="L107:L111" si="15">$L$1</f>
        <v>0</v>
      </c>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f>$AP$1</f>
        <v>1</v>
      </c>
      <c r="AQ107" s="7">
        <f>$AQ$1</f>
        <v>1</v>
      </c>
      <c r="AR107" s="145"/>
      <c r="AS107" s="7"/>
      <c r="AT107" s="7"/>
      <c r="AU107" s="7"/>
      <c r="AV107" s="7"/>
      <c r="AW107" s="7"/>
      <c r="AX107" s="7">
        <f>$AX$1</f>
        <v>1</v>
      </c>
      <c r="AY107" s="7">
        <f>$AY$1</f>
        <v>1</v>
      </c>
      <c r="AZ107" s="7"/>
      <c r="BA107" s="7"/>
      <c r="BB107" s="7"/>
      <c r="BC107" s="7"/>
      <c r="BD107" s="7"/>
      <c r="BE107" s="7"/>
      <c r="BF107" s="7"/>
      <c r="BG107" s="7"/>
      <c r="BH107" s="7"/>
      <c r="BI107" s="7"/>
      <c r="BJ107" s="7"/>
      <c r="BK107" s="7"/>
      <c r="BL107" s="7"/>
      <c r="BM107" s="7"/>
      <c r="BN107" s="7"/>
      <c r="BO107" s="7"/>
      <c r="BP107" s="7"/>
      <c r="BQ107" s="7"/>
      <c r="BR107" s="7"/>
      <c r="BS107" s="6">
        <f>$BS$1</f>
        <v>1</v>
      </c>
      <c r="BT107" s="6"/>
      <c r="BU107" s="6"/>
      <c r="BV107" s="7"/>
      <c r="BW107" s="7"/>
      <c r="BX107" s="7"/>
      <c r="BY107" s="7"/>
      <c r="BZ107" s="7"/>
      <c r="CA107" s="7"/>
      <c r="CB107" s="7"/>
      <c r="CC107" s="16"/>
    </row>
    <row r="108" spans="1:81" x14ac:dyDescent="0.4">
      <c r="A108" s="153">
        <v>101</v>
      </c>
      <c r="B108" s="308"/>
      <c r="C108" s="312"/>
      <c r="D108" s="111" t="s">
        <v>411</v>
      </c>
      <c r="E108" s="90"/>
      <c r="F108" s="51"/>
      <c r="G108" s="89"/>
      <c r="H108" s="172"/>
      <c r="I108" s="70" t="s">
        <v>410</v>
      </c>
      <c r="J108" s="70">
        <f t="shared" si="6"/>
        <v>0</v>
      </c>
      <c r="K108" s="70" t="b">
        <f>4=SUM(OR(AP108,AQ108),OR(AX108,AY108),BS108,L108)</f>
        <v>0</v>
      </c>
      <c r="L108" s="145">
        <f t="shared" si="15"/>
        <v>0</v>
      </c>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f>$AP$1</f>
        <v>1</v>
      </c>
      <c r="AQ108" s="7">
        <f>$AQ$1</f>
        <v>1</v>
      </c>
      <c r="AR108" s="145"/>
      <c r="AS108" s="7"/>
      <c r="AT108" s="7"/>
      <c r="AU108" s="7"/>
      <c r="AV108" s="7"/>
      <c r="AW108" s="7"/>
      <c r="AX108" s="7">
        <f>$AX$1</f>
        <v>1</v>
      </c>
      <c r="AY108" s="7">
        <f>$AY$1</f>
        <v>1</v>
      </c>
      <c r="AZ108" s="7"/>
      <c r="BA108" s="7"/>
      <c r="BB108" s="7"/>
      <c r="BC108" s="7"/>
      <c r="BD108" s="7"/>
      <c r="BE108" s="7"/>
      <c r="BF108" s="7"/>
      <c r="BG108" s="7"/>
      <c r="BH108" s="7"/>
      <c r="BI108" s="7"/>
      <c r="BJ108" s="7"/>
      <c r="BK108" s="7"/>
      <c r="BL108" s="7"/>
      <c r="BM108" s="7"/>
      <c r="BN108" s="7"/>
      <c r="BO108" s="7"/>
      <c r="BP108" s="7"/>
      <c r="BQ108" s="7"/>
      <c r="BR108" s="7"/>
      <c r="BS108" s="6">
        <f>$BS$1</f>
        <v>1</v>
      </c>
      <c r="BT108" s="6"/>
      <c r="BU108" s="6"/>
      <c r="BV108" s="7"/>
      <c r="BW108" s="7"/>
      <c r="BX108" s="7"/>
      <c r="BY108" s="7"/>
      <c r="BZ108" s="7"/>
      <c r="CA108" s="7"/>
      <c r="CB108" s="7"/>
      <c r="CC108" s="16"/>
    </row>
    <row r="109" spans="1:81" ht="29.6" thickBot="1" x14ac:dyDescent="0.45">
      <c r="A109" s="113">
        <v>102</v>
      </c>
      <c r="B109" s="309"/>
      <c r="C109" s="265" t="s">
        <v>412</v>
      </c>
      <c r="D109" s="112" t="s">
        <v>59</v>
      </c>
      <c r="E109" s="99"/>
      <c r="F109" s="112"/>
      <c r="G109" s="96"/>
      <c r="H109" s="172"/>
      <c r="I109" s="70" t="s">
        <v>413</v>
      </c>
      <c r="J109" s="70">
        <f t="shared" si="6"/>
        <v>1</v>
      </c>
      <c r="K109" s="70" t="b">
        <f>3=SUM(OR(AV109,AW109),OR(AK109:AO109),BT109)</f>
        <v>1</v>
      </c>
      <c r="L109" s="145"/>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f>$AK$1</f>
        <v>1</v>
      </c>
      <c r="AL109" s="7">
        <f>$AL$1</f>
        <v>1</v>
      </c>
      <c r="AM109" s="7">
        <f>$AM$1</f>
        <v>1</v>
      </c>
      <c r="AN109" s="7">
        <f>$AN$1</f>
        <v>1</v>
      </c>
      <c r="AO109" s="7">
        <f>$AO$1</f>
        <v>1</v>
      </c>
      <c r="AP109" s="7"/>
      <c r="AQ109" s="7"/>
      <c r="AR109" s="145"/>
      <c r="AS109" s="7"/>
      <c r="AT109" s="7"/>
      <c r="AU109" s="7"/>
      <c r="AV109" s="7">
        <f>$AV$1</f>
        <v>1</v>
      </c>
      <c r="AW109" s="7">
        <f>$AW$1</f>
        <v>1</v>
      </c>
      <c r="AX109" s="7"/>
      <c r="AY109" s="7"/>
      <c r="AZ109" s="7"/>
      <c r="BA109" s="7"/>
      <c r="BB109" s="7"/>
      <c r="BC109" s="7"/>
      <c r="BD109" s="7"/>
      <c r="BE109" s="7"/>
      <c r="BF109" s="7"/>
      <c r="BG109" s="7"/>
      <c r="BH109" s="7"/>
      <c r="BI109" s="7"/>
      <c r="BJ109" s="7"/>
      <c r="BK109" s="7"/>
      <c r="BL109" s="7"/>
      <c r="BM109" s="7"/>
      <c r="BN109" s="7"/>
      <c r="BO109" s="7"/>
      <c r="BP109" s="7"/>
      <c r="BQ109" s="7"/>
      <c r="BR109" s="7"/>
      <c r="BT109" s="6">
        <f>$BT$1</f>
        <v>1</v>
      </c>
      <c r="BU109" s="6"/>
      <c r="BV109" s="7"/>
      <c r="BW109" s="7"/>
      <c r="BX109" s="7"/>
      <c r="BY109" s="7"/>
      <c r="BZ109" s="7"/>
      <c r="CA109" s="7"/>
      <c r="CB109" s="7"/>
      <c r="CC109" s="16"/>
    </row>
    <row r="110" spans="1:81" ht="29.15" x14ac:dyDescent="0.4">
      <c r="A110" s="153">
        <v>183</v>
      </c>
      <c r="B110" s="286" t="s">
        <v>414</v>
      </c>
      <c r="C110" s="166" t="s">
        <v>415</v>
      </c>
      <c r="D110" s="110" t="s">
        <v>59</v>
      </c>
      <c r="E110" s="93"/>
      <c r="F110" s="110" t="s">
        <v>416</v>
      </c>
      <c r="G110" s="94"/>
      <c r="H110" s="172"/>
      <c r="I110" s="70" t="s">
        <v>417</v>
      </c>
      <c r="J110" s="70">
        <f t="shared" si="6"/>
        <v>0</v>
      </c>
      <c r="K110" s="149" t="b">
        <f>2=SUM(L110,M110)</f>
        <v>0</v>
      </c>
      <c r="L110" s="145">
        <f t="shared" si="15"/>
        <v>0</v>
      </c>
      <c r="M110" s="7">
        <f>$M$1</f>
        <v>1</v>
      </c>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145"/>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16"/>
    </row>
    <row r="111" spans="1:81" ht="29.15" x14ac:dyDescent="0.4">
      <c r="A111" s="153">
        <v>184</v>
      </c>
      <c r="B111" s="287"/>
      <c r="C111" s="269" t="s">
        <v>418</v>
      </c>
      <c r="D111" s="51" t="s">
        <v>59</v>
      </c>
      <c r="E111" s="90"/>
      <c r="F111" s="51" t="s">
        <v>419</v>
      </c>
      <c r="G111" s="89"/>
      <c r="H111" s="172"/>
      <c r="I111" s="70" t="s">
        <v>417</v>
      </c>
      <c r="J111" s="70">
        <f t="shared" si="6"/>
        <v>0</v>
      </c>
      <c r="K111" s="149" t="b">
        <f>2=SUM(L111,M111)</f>
        <v>0</v>
      </c>
      <c r="L111" s="145">
        <f t="shared" si="15"/>
        <v>0</v>
      </c>
      <c r="M111" s="7">
        <f>$M$1</f>
        <v>1</v>
      </c>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145"/>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16"/>
    </row>
    <row r="112" spans="1:81" ht="29.15" x14ac:dyDescent="0.4">
      <c r="A112" s="153">
        <v>185</v>
      </c>
      <c r="B112" s="287"/>
      <c r="C112" s="269" t="s">
        <v>420</v>
      </c>
      <c r="D112" s="51" t="s">
        <v>59</v>
      </c>
      <c r="E112" s="90"/>
      <c r="F112" s="51" t="s">
        <v>421</v>
      </c>
      <c r="G112" s="89"/>
      <c r="H112" s="172"/>
      <c r="I112" s="70" t="s">
        <v>274</v>
      </c>
      <c r="J112" s="70">
        <f t="shared" si="6"/>
        <v>1</v>
      </c>
      <c r="K112" s="149" t="b">
        <f>OR($AU112,$AV112,$AW112)</f>
        <v>1</v>
      </c>
      <c r="L112" s="145"/>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145"/>
      <c r="AS112" s="7"/>
      <c r="AT112" s="7"/>
      <c r="AU112" s="7">
        <f>$AU$1</f>
        <v>1</v>
      </c>
      <c r="AV112" s="7">
        <f>$AV$1</f>
        <v>1</v>
      </c>
      <c r="AW112" s="7">
        <f>$AW$1</f>
        <v>1</v>
      </c>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16"/>
    </row>
    <row r="113" spans="1:81" ht="29.15" x14ac:dyDescent="0.4">
      <c r="A113" s="153">
        <v>103</v>
      </c>
      <c r="B113" s="287"/>
      <c r="C113" s="330" t="s">
        <v>422</v>
      </c>
      <c r="D113" s="51" t="s">
        <v>136</v>
      </c>
      <c r="E113" s="213"/>
      <c r="F113" s="51" t="s">
        <v>1099</v>
      </c>
      <c r="G113" s="89"/>
      <c r="H113" s="172"/>
      <c r="I113" s="148"/>
      <c r="J113" s="148">
        <f t="shared" si="6"/>
        <v>1</v>
      </c>
      <c r="K113" s="148" t="b">
        <f>0&lt;SUM(J114,J115,J116)</f>
        <v>1</v>
      </c>
      <c r="L113" s="145"/>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145"/>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16"/>
    </row>
    <row r="114" spans="1:81" x14ac:dyDescent="0.4">
      <c r="A114" s="113">
        <v>104</v>
      </c>
      <c r="B114" s="287"/>
      <c r="C114" s="330"/>
      <c r="D114" s="51" t="s">
        <v>423</v>
      </c>
      <c r="E114" s="90"/>
      <c r="F114" s="51"/>
      <c r="G114" s="89"/>
      <c r="H114" s="172"/>
      <c r="I114" s="70" t="s">
        <v>424</v>
      </c>
      <c r="J114" s="70">
        <f t="shared" si="6"/>
        <v>1</v>
      </c>
      <c r="K114" s="149" t="b">
        <f>1=$BU114</f>
        <v>1</v>
      </c>
      <c r="L114" s="145"/>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145"/>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f>$BU$1</f>
        <v>1</v>
      </c>
      <c r="BV114" s="7"/>
      <c r="BW114" s="7"/>
      <c r="BX114" s="7"/>
      <c r="BY114" s="7"/>
      <c r="BZ114" s="7"/>
      <c r="CA114" s="7"/>
      <c r="CB114" s="7"/>
      <c r="CC114" s="16"/>
    </row>
    <row r="115" spans="1:81" x14ac:dyDescent="0.4">
      <c r="A115" s="153">
        <v>105</v>
      </c>
      <c r="B115" s="287"/>
      <c r="C115" s="330"/>
      <c r="D115" s="51" t="s">
        <v>425</v>
      </c>
      <c r="E115" s="90"/>
      <c r="F115" s="51"/>
      <c r="G115" s="89"/>
      <c r="H115" s="172"/>
      <c r="I115" s="70" t="s">
        <v>424</v>
      </c>
      <c r="J115" s="70">
        <f t="shared" si="6"/>
        <v>1</v>
      </c>
      <c r="K115" s="149" t="b">
        <f t="shared" ref="K115:K116" si="16">1=$BU115</f>
        <v>1</v>
      </c>
      <c r="L115" s="145"/>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145"/>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f>$BU$1</f>
        <v>1</v>
      </c>
      <c r="BV115" s="7"/>
      <c r="BW115" s="7"/>
      <c r="BX115" s="7"/>
      <c r="BY115" s="7"/>
      <c r="BZ115" s="7"/>
      <c r="CA115" s="7"/>
      <c r="CB115" s="7"/>
      <c r="CC115" s="16"/>
    </row>
    <row r="116" spans="1:81" x14ac:dyDescent="0.4">
      <c r="A116" s="113">
        <v>106</v>
      </c>
      <c r="B116" s="287"/>
      <c r="C116" s="330"/>
      <c r="D116" s="51" t="s">
        <v>426</v>
      </c>
      <c r="E116" s="90"/>
      <c r="F116" s="51"/>
      <c r="G116" s="89"/>
      <c r="H116" s="172"/>
      <c r="I116" s="70" t="s">
        <v>424</v>
      </c>
      <c r="J116" s="70">
        <f t="shared" si="6"/>
        <v>1</v>
      </c>
      <c r="K116" s="149" t="b">
        <f t="shared" si="16"/>
        <v>1</v>
      </c>
      <c r="L116" s="145"/>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145"/>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f>$BU$1</f>
        <v>1</v>
      </c>
      <c r="BV116" s="7"/>
      <c r="BW116" s="7"/>
      <c r="BX116" s="7"/>
      <c r="BY116" s="7"/>
      <c r="BZ116" s="7"/>
      <c r="CA116" s="7"/>
      <c r="CB116" s="7"/>
      <c r="CC116" s="16"/>
    </row>
    <row r="117" spans="1:81" ht="29.15" x14ac:dyDescent="0.4">
      <c r="A117" s="153">
        <v>107</v>
      </c>
      <c r="B117" s="287"/>
      <c r="C117" s="269" t="s">
        <v>427</v>
      </c>
      <c r="D117" s="51" t="s">
        <v>59</v>
      </c>
      <c r="E117" s="90"/>
      <c r="F117" s="51"/>
      <c r="G117" s="89"/>
      <c r="H117" s="172"/>
      <c r="I117" s="70" t="s">
        <v>282</v>
      </c>
      <c r="J117" s="70">
        <f t="shared" si="6"/>
        <v>1</v>
      </c>
      <c r="K117" s="149" t="b">
        <f>1=AU117</f>
        <v>1</v>
      </c>
      <c r="L117" s="145"/>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145"/>
      <c r="AS117" s="7"/>
      <c r="AT117" s="7"/>
      <c r="AU117" s="7">
        <f>$AU$1</f>
        <v>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16"/>
    </row>
    <row r="118" spans="1:81" ht="29.6" thickBot="1" x14ac:dyDescent="0.45">
      <c r="A118" s="113">
        <v>108</v>
      </c>
      <c r="B118" s="288"/>
      <c r="C118" s="115" t="s">
        <v>428</v>
      </c>
      <c r="D118" s="109" t="s">
        <v>59</v>
      </c>
      <c r="E118" s="91"/>
      <c r="F118" s="109"/>
      <c r="G118" s="92"/>
      <c r="H118" s="172"/>
      <c r="I118" s="70" t="s">
        <v>429</v>
      </c>
      <c r="J118" s="70">
        <f t="shared" si="6"/>
        <v>1</v>
      </c>
      <c r="K118" s="149" t="b">
        <f>2=SUM(AH118,AR118)</f>
        <v>1</v>
      </c>
      <c r="L118" s="145"/>
      <c r="M118" s="7"/>
      <c r="N118" s="7"/>
      <c r="O118" s="7"/>
      <c r="P118" s="7"/>
      <c r="Q118" s="7"/>
      <c r="R118" s="7"/>
      <c r="S118" s="7"/>
      <c r="T118" s="7"/>
      <c r="U118" s="7"/>
      <c r="V118" s="7"/>
      <c r="W118" s="7"/>
      <c r="X118" s="7"/>
      <c r="Y118" s="7"/>
      <c r="Z118" s="7"/>
      <c r="AA118" s="7"/>
      <c r="AB118" s="7"/>
      <c r="AC118" s="7"/>
      <c r="AD118" s="10"/>
      <c r="AE118" s="10"/>
      <c r="AF118" s="10"/>
      <c r="AG118" s="7"/>
      <c r="AH118" s="7">
        <f>$AH$1</f>
        <v>1</v>
      </c>
      <c r="AI118" s="7"/>
      <c r="AJ118" s="7"/>
      <c r="AK118" s="7"/>
      <c r="AL118" s="7"/>
      <c r="AM118" s="7"/>
      <c r="AN118" s="7"/>
      <c r="AO118" s="7"/>
      <c r="AP118" s="7"/>
      <c r="AQ118" s="7"/>
      <c r="AR118" s="145">
        <f>$AR$1</f>
        <v>1</v>
      </c>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16"/>
    </row>
    <row r="119" spans="1:81" ht="29.15" x14ac:dyDescent="0.4">
      <c r="A119" s="153">
        <v>109</v>
      </c>
      <c r="B119" s="307" t="s">
        <v>430</v>
      </c>
      <c r="C119" s="265" t="s">
        <v>431</v>
      </c>
      <c r="D119" s="107" t="s">
        <v>59</v>
      </c>
      <c r="E119" s="87"/>
      <c r="F119" s="107"/>
      <c r="G119" s="88"/>
      <c r="H119" s="172"/>
      <c r="I119" s="70" t="s">
        <v>429</v>
      </c>
      <c r="J119" s="70">
        <f t="shared" si="6"/>
        <v>1</v>
      </c>
      <c r="K119" s="149" t="b">
        <f>2=SUM(AH119,AR119)</f>
        <v>1</v>
      </c>
      <c r="L119" s="145"/>
      <c r="M119" s="7"/>
      <c r="N119" s="7"/>
      <c r="O119" s="7"/>
      <c r="P119" s="7"/>
      <c r="Q119" s="7"/>
      <c r="R119" s="7"/>
      <c r="S119" s="7"/>
      <c r="T119" s="7"/>
      <c r="U119" s="7"/>
      <c r="V119" s="7"/>
      <c r="W119" s="7"/>
      <c r="X119" s="7"/>
      <c r="Y119" s="7"/>
      <c r="Z119" s="7"/>
      <c r="AA119" s="7"/>
      <c r="AB119" s="7"/>
      <c r="AC119" s="7"/>
      <c r="AD119" s="10"/>
      <c r="AE119" s="10"/>
      <c r="AF119" s="10"/>
      <c r="AG119" s="7"/>
      <c r="AH119" s="7">
        <f>$AH$1</f>
        <v>1</v>
      </c>
      <c r="AI119" s="7"/>
      <c r="AJ119" s="7"/>
      <c r="AK119" s="7"/>
      <c r="AL119" s="7"/>
      <c r="AM119" s="7"/>
      <c r="AN119" s="7"/>
      <c r="AO119" s="7"/>
      <c r="AP119" s="7"/>
      <c r="AQ119" s="7"/>
      <c r="AR119" s="145">
        <f>$AR$1</f>
        <v>1</v>
      </c>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16"/>
    </row>
    <row r="120" spans="1:81" ht="29.6" thickBot="1" x14ac:dyDescent="0.45">
      <c r="A120" s="113">
        <v>110</v>
      </c>
      <c r="B120" s="309"/>
      <c r="C120" s="115" t="s">
        <v>432</v>
      </c>
      <c r="D120" s="109" t="s">
        <v>59</v>
      </c>
      <c r="E120" s="91"/>
      <c r="F120" s="109"/>
      <c r="G120" s="92"/>
      <c r="H120" s="172"/>
      <c r="I120" s="70" t="s">
        <v>429</v>
      </c>
      <c r="J120" s="70">
        <f t="shared" si="6"/>
        <v>1</v>
      </c>
      <c r="K120" s="149" t="b">
        <f>2=SUM(AH120,AR120)</f>
        <v>1</v>
      </c>
      <c r="L120" s="145"/>
      <c r="M120" s="7"/>
      <c r="N120" s="7"/>
      <c r="O120" s="7"/>
      <c r="P120" s="7"/>
      <c r="Q120" s="7"/>
      <c r="R120" s="7"/>
      <c r="S120" s="7"/>
      <c r="T120" s="7"/>
      <c r="U120" s="7"/>
      <c r="V120" s="7"/>
      <c r="W120" s="7"/>
      <c r="X120" s="7"/>
      <c r="Y120" s="7"/>
      <c r="Z120" s="7"/>
      <c r="AA120" s="7"/>
      <c r="AB120" s="7"/>
      <c r="AC120" s="7"/>
      <c r="AD120" s="10"/>
      <c r="AE120" s="10"/>
      <c r="AF120" s="10"/>
      <c r="AG120" s="7"/>
      <c r="AH120" s="7">
        <f>$AH$1</f>
        <v>1</v>
      </c>
      <c r="AI120" s="7"/>
      <c r="AJ120" s="7"/>
      <c r="AK120" s="7"/>
      <c r="AL120" s="7"/>
      <c r="AM120" s="7"/>
      <c r="AN120" s="7"/>
      <c r="AO120" s="7"/>
      <c r="AP120" s="7"/>
      <c r="AQ120" s="7"/>
      <c r="AR120" s="145">
        <f t="shared" ref="AR120:AR122" si="17">$AR$1</f>
        <v>1</v>
      </c>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16"/>
    </row>
    <row r="121" spans="1:81" ht="29.6" thickBot="1" x14ac:dyDescent="0.45">
      <c r="A121" s="153">
        <v>111</v>
      </c>
      <c r="B121" s="42" t="s">
        <v>433</v>
      </c>
      <c r="C121" s="268" t="s">
        <v>434</v>
      </c>
      <c r="D121" s="124" t="s">
        <v>59</v>
      </c>
      <c r="E121" s="100"/>
      <c r="F121" s="124"/>
      <c r="G121" s="103"/>
      <c r="H121" s="172"/>
      <c r="I121" s="70" t="s">
        <v>429</v>
      </c>
      <c r="J121" s="70">
        <f t="shared" si="6"/>
        <v>1</v>
      </c>
      <c r="K121" s="149" t="b">
        <f>2=SUM(AH121,AR121)</f>
        <v>1</v>
      </c>
      <c r="L121" s="145"/>
      <c r="M121" s="7"/>
      <c r="N121" s="7"/>
      <c r="O121" s="7"/>
      <c r="P121" s="7"/>
      <c r="Q121" s="7"/>
      <c r="R121" s="7"/>
      <c r="S121" s="7"/>
      <c r="T121" s="7"/>
      <c r="U121" s="7"/>
      <c r="V121" s="7"/>
      <c r="W121" s="7"/>
      <c r="X121" s="7"/>
      <c r="Y121" s="7"/>
      <c r="Z121" s="7"/>
      <c r="AA121" s="7"/>
      <c r="AB121" s="7"/>
      <c r="AC121" s="7"/>
      <c r="AD121" s="10"/>
      <c r="AE121" s="10"/>
      <c r="AF121" s="10"/>
      <c r="AG121" s="7"/>
      <c r="AH121" s="7">
        <f>$AH$1</f>
        <v>1</v>
      </c>
      <c r="AI121" s="7"/>
      <c r="AJ121" s="7"/>
      <c r="AK121" s="7"/>
      <c r="AL121" s="7"/>
      <c r="AM121" s="7"/>
      <c r="AN121" s="7"/>
      <c r="AO121" s="7"/>
      <c r="AP121" s="7"/>
      <c r="AQ121" s="7"/>
      <c r="AR121" s="145">
        <f t="shared" si="17"/>
        <v>1</v>
      </c>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16"/>
    </row>
    <row r="122" spans="1:81" ht="29.15" x14ac:dyDescent="0.4">
      <c r="A122" s="113">
        <v>112</v>
      </c>
      <c r="B122" s="286" t="s">
        <v>435</v>
      </c>
      <c r="C122" s="166" t="s">
        <v>436</v>
      </c>
      <c r="D122" s="110" t="s">
        <v>59</v>
      </c>
      <c r="E122" s="93"/>
      <c r="F122" s="110" t="s">
        <v>437</v>
      </c>
      <c r="G122" s="94"/>
      <c r="H122" s="172"/>
      <c r="I122" s="70" t="s">
        <v>321</v>
      </c>
      <c r="J122" s="70">
        <f t="shared" si="6"/>
        <v>1</v>
      </c>
      <c r="K122" s="149" t="b">
        <f>2=SUM($M122,AR122)</f>
        <v>1</v>
      </c>
      <c r="L122" s="145"/>
      <c r="M122" s="7">
        <f>$M$1</f>
        <v>1</v>
      </c>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145">
        <f t="shared" si="17"/>
        <v>1</v>
      </c>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16"/>
    </row>
    <row r="123" spans="1:81" ht="29.15" x14ac:dyDescent="0.4">
      <c r="A123" s="153">
        <v>113</v>
      </c>
      <c r="B123" s="287"/>
      <c r="C123" s="167" t="s">
        <v>438</v>
      </c>
      <c r="D123" s="51" t="s">
        <v>59</v>
      </c>
      <c r="E123" s="90"/>
      <c r="F123" s="51" t="s">
        <v>439</v>
      </c>
      <c r="G123" s="89"/>
      <c r="H123" s="172"/>
      <c r="I123" s="70" t="s">
        <v>440</v>
      </c>
      <c r="J123" s="70">
        <f t="shared" si="6"/>
        <v>1</v>
      </c>
      <c r="K123" s="149" t="b">
        <f>2=SUM($AI$123,OR(AU123:AW123))</f>
        <v>1</v>
      </c>
      <c r="L123" s="145"/>
      <c r="M123" s="7"/>
      <c r="N123" s="7"/>
      <c r="O123" s="7"/>
      <c r="P123" s="7"/>
      <c r="Q123" s="7"/>
      <c r="R123" s="7"/>
      <c r="S123" s="7"/>
      <c r="T123" s="7"/>
      <c r="U123" s="7"/>
      <c r="V123" s="7"/>
      <c r="W123" s="7"/>
      <c r="X123" s="7"/>
      <c r="Y123" s="7"/>
      <c r="Z123" s="7"/>
      <c r="AA123" s="7"/>
      <c r="AB123" s="7"/>
      <c r="AC123" s="7"/>
      <c r="AD123" s="7"/>
      <c r="AE123" s="7"/>
      <c r="AF123" s="7"/>
      <c r="AG123" s="7"/>
      <c r="AH123" s="7"/>
      <c r="AI123" s="7">
        <f>$AI$1</f>
        <v>1</v>
      </c>
      <c r="AJ123" s="7"/>
      <c r="AK123" s="7"/>
      <c r="AL123" s="7"/>
      <c r="AM123" s="7"/>
      <c r="AN123" s="7"/>
      <c r="AO123" s="7"/>
      <c r="AP123" s="7"/>
      <c r="AQ123" s="7"/>
      <c r="AR123" s="145"/>
      <c r="AS123" s="7"/>
      <c r="AT123" s="7"/>
      <c r="AU123" s="7">
        <f>$AU$1</f>
        <v>1</v>
      </c>
      <c r="AV123" s="7">
        <f>$AV$1</f>
        <v>1</v>
      </c>
      <c r="AW123" s="7">
        <f>$AW$1</f>
        <v>1</v>
      </c>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16"/>
    </row>
    <row r="124" spans="1:81" ht="29.6" thickBot="1" x14ac:dyDescent="0.45">
      <c r="A124" s="113">
        <v>114</v>
      </c>
      <c r="B124" s="288"/>
      <c r="C124" s="155" t="s">
        <v>441</v>
      </c>
      <c r="D124" s="109" t="s">
        <v>59</v>
      </c>
      <c r="E124" s="91"/>
      <c r="F124" s="54"/>
      <c r="G124" s="156"/>
      <c r="H124" s="173"/>
      <c r="I124" s="70" t="s">
        <v>442</v>
      </c>
      <c r="J124" s="70">
        <f t="shared" si="6"/>
        <v>0</v>
      </c>
      <c r="K124" s="149" t="b">
        <f>2=SUM($AH$124,$L124)</f>
        <v>0</v>
      </c>
      <c r="L124" s="145">
        <f>$L$1</f>
        <v>0</v>
      </c>
      <c r="M124" s="7"/>
      <c r="N124" s="7"/>
      <c r="O124" s="7"/>
      <c r="P124" s="7"/>
      <c r="Q124" s="7"/>
      <c r="R124" s="7"/>
      <c r="S124" s="7"/>
      <c r="T124" s="7"/>
      <c r="U124" s="7"/>
      <c r="V124" s="7"/>
      <c r="W124" s="7"/>
      <c r="X124" s="7"/>
      <c r="Y124" s="7"/>
      <c r="Z124" s="7"/>
      <c r="AA124" s="7"/>
      <c r="AB124" s="7"/>
      <c r="AC124" s="7"/>
      <c r="AD124" s="7"/>
      <c r="AE124" s="7"/>
      <c r="AF124" s="7"/>
      <c r="AG124" s="7"/>
      <c r="AH124" s="7">
        <f>$AH$1</f>
        <v>1</v>
      </c>
      <c r="AI124" s="7"/>
      <c r="AJ124" s="7"/>
      <c r="AK124" s="7"/>
      <c r="AL124" s="7"/>
      <c r="AM124" s="7"/>
      <c r="AN124" s="7"/>
      <c r="AO124" s="7"/>
      <c r="AP124" s="7"/>
      <c r="AQ124" s="7"/>
      <c r="AR124" s="145"/>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16"/>
    </row>
    <row r="125" spans="1:81" ht="15" thickBot="1" x14ac:dyDescent="0.45">
      <c r="A125" s="318" t="s">
        <v>443</v>
      </c>
      <c r="B125" s="319"/>
      <c r="C125" s="328"/>
      <c r="D125" s="328"/>
      <c r="E125" s="328"/>
      <c r="F125" s="328"/>
      <c r="G125" s="329"/>
      <c r="H125" s="171"/>
      <c r="I125" s="148"/>
      <c r="J125" s="148"/>
      <c r="K125" s="148"/>
      <c r="L125" s="145"/>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145"/>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16"/>
    </row>
    <row r="126" spans="1:81" ht="15" thickBot="1" x14ac:dyDescent="0.45">
      <c r="A126" s="113">
        <v>115</v>
      </c>
      <c r="B126" s="262" t="s">
        <v>444</v>
      </c>
      <c r="C126" s="116" t="s">
        <v>445</v>
      </c>
      <c r="D126" s="157" t="s">
        <v>59</v>
      </c>
      <c r="E126" s="98"/>
      <c r="F126" s="117"/>
      <c r="G126" s="69"/>
      <c r="H126" s="172"/>
      <c r="I126" s="70" t="s">
        <v>323</v>
      </c>
      <c r="J126" s="70">
        <f t="shared" si="6"/>
        <v>1</v>
      </c>
      <c r="K126" s="149" t="b">
        <f>OR($AV126,$AW126)</f>
        <v>1</v>
      </c>
      <c r="L126" s="145"/>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145"/>
      <c r="AS126" s="7"/>
      <c r="AT126" s="7"/>
      <c r="AU126" s="7"/>
      <c r="AV126" s="7">
        <f>$AV$1</f>
        <v>1</v>
      </c>
      <c r="AW126" s="7">
        <f>$AW$1</f>
        <v>1</v>
      </c>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16"/>
    </row>
    <row r="127" spans="1:81" ht="50.7" customHeight="1" x14ac:dyDescent="0.4">
      <c r="A127" s="153">
        <v>116</v>
      </c>
      <c r="B127" s="307" t="s">
        <v>446</v>
      </c>
      <c r="C127" s="268" t="s">
        <v>447</v>
      </c>
      <c r="D127" s="110" t="s">
        <v>59</v>
      </c>
      <c r="E127" s="93"/>
      <c r="F127" s="110" t="s">
        <v>448</v>
      </c>
      <c r="G127" s="94"/>
      <c r="H127" s="172"/>
      <c r="I127" s="70" t="s">
        <v>321</v>
      </c>
      <c r="J127" s="70">
        <f t="shared" si="6"/>
        <v>1</v>
      </c>
      <c r="K127" s="149" t="b">
        <f>2=SUM($M127,AR127)</f>
        <v>1</v>
      </c>
      <c r="L127" s="145"/>
      <c r="M127" s="7">
        <f>$M$1</f>
        <v>1</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145">
        <f t="shared" ref="AR127:AR128" si="18">$AR$1</f>
        <v>1</v>
      </c>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16"/>
    </row>
    <row r="128" spans="1:81" ht="29.15" x14ac:dyDescent="0.4">
      <c r="A128" s="113">
        <v>117</v>
      </c>
      <c r="B128" s="308"/>
      <c r="C128" s="264" t="s">
        <v>449</v>
      </c>
      <c r="D128" s="51" t="s">
        <v>59</v>
      </c>
      <c r="E128" s="90"/>
      <c r="F128" s="51"/>
      <c r="G128" s="89"/>
      <c r="H128" s="172"/>
      <c r="I128" s="70" t="s">
        <v>321</v>
      </c>
      <c r="J128" s="70">
        <f t="shared" si="6"/>
        <v>1</v>
      </c>
      <c r="K128" s="149" t="b">
        <f>2=SUM($M128,AR128)</f>
        <v>1</v>
      </c>
      <c r="L128" s="145"/>
      <c r="M128" s="7">
        <f>$M$1</f>
        <v>1</v>
      </c>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145">
        <f t="shared" si="18"/>
        <v>1</v>
      </c>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16"/>
    </row>
    <row r="129" spans="1:81" ht="29.6" thickBot="1" x14ac:dyDescent="0.45">
      <c r="A129" s="153">
        <v>118</v>
      </c>
      <c r="B129" s="309"/>
      <c r="C129" s="115" t="s">
        <v>450</v>
      </c>
      <c r="D129" s="109" t="s">
        <v>59</v>
      </c>
      <c r="E129" s="91"/>
      <c r="F129" s="109"/>
      <c r="G129" s="92"/>
      <c r="H129" s="172"/>
      <c r="I129" s="71" t="s">
        <v>451</v>
      </c>
      <c r="J129" s="70">
        <f t="shared" si="6"/>
        <v>0</v>
      </c>
      <c r="K129" s="70" t="b">
        <f>2=SUM(OR(AZ129,BA129,BB129,BC129,BD129,BE129),L129)</f>
        <v>0</v>
      </c>
      <c r="L129" s="145">
        <f>$L$1</f>
        <v>0</v>
      </c>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145"/>
      <c r="AS129" s="7"/>
      <c r="AT129" s="7"/>
      <c r="AU129" s="7"/>
      <c r="AV129" s="7"/>
      <c r="AW129" s="7"/>
      <c r="AX129" s="7"/>
      <c r="AY129" s="7"/>
      <c r="AZ129" s="7">
        <f>$AZ$1</f>
        <v>1</v>
      </c>
      <c r="BA129" s="7">
        <f>$BA$1</f>
        <v>1</v>
      </c>
      <c r="BB129" s="7">
        <f>$BB$1</f>
        <v>1</v>
      </c>
      <c r="BC129" s="7">
        <f>$BC$1</f>
        <v>1</v>
      </c>
      <c r="BD129" s="7">
        <f>$BD$1</f>
        <v>1</v>
      </c>
      <c r="BE129" s="7">
        <f>$BE$1</f>
        <v>1</v>
      </c>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16"/>
    </row>
    <row r="130" spans="1:81" ht="29.15" x14ac:dyDescent="0.4">
      <c r="A130" s="113">
        <v>119</v>
      </c>
      <c r="B130" s="307" t="s">
        <v>452</v>
      </c>
      <c r="C130" s="268" t="s">
        <v>453</v>
      </c>
      <c r="D130" s="110" t="s">
        <v>59</v>
      </c>
      <c r="E130" s="93"/>
      <c r="F130" s="110"/>
      <c r="G130" s="94"/>
      <c r="H130" s="172"/>
      <c r="I130" s="70" t="s">
        <v>323</v>
      </c>
      <c r="J130" s="70">
        <f t="shared" si="6"/>
        <v>1</v>
      </c>
      <c r="K130" s="149" t="b">
        <f>OR($AV130,$AW130)</f>
        <v>1</v>
      </c>
      <c r="L130" s="145"/>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145"/>
      <c r="AS130" s="7"/>
      <c r="AT130" s="7"/>
      <c r="AU130" s="7"/>
      <c r="AV130" s="7">
        <f>$AV$1</f>
        <v>1</v>
      </c>
      <c r="AW130" s="7">
        <f>$AW$1</f>
        <v>1</v>
      </c>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16"/>
    </row>
    <row r="131" spans="1:81" ht="29.6" thickBot="1" x14ac:dyDescent="0.45">
      <c r="A131" s="153">
        <v>120</v>
      </c>
      <c r="B131" s="308"/>
      <c r="C131" s="310" t="s">
        <v>454</v>
      </c>
      <c r="D131" s="111" t="s">
        <v>136</v>
      </c>
      <c r="E131" s="125"/>
      <c r="F131" s="51" t="s">
        <v>1138</v>
      </c>
      <c r="G131" s="89"/>
      <c r="H131" s="172"/>
      <c r="I131" s="148"/>
      <c r="J131" s="148">
        <f t="shared" si="6"/>
        <v>1</v>
      </c>
      <c r="K131" s="148" t="b">
        <f>0&lt;SUM(J132,J133,J134,J135)</f>
        <v>1</v>
      </c>
      <c r="L131" s="145"/>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145"/>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16"/>
    </row>
    <row r="132" spans="1:81" x14ac:dyDescent="0.4">
      <c r="A132" s="113">
        <v>121</v>
      </c>
      <c r="B132" s="308"/>
      <c r="C132" s="311"/>
      <c r="D132" s="111" t="s">
        <v>455</v>
      </c>
      <c r="E132" s="100"/>
      <c r="F132" s="51"/>
      <c r="G132" s="89"/>
      <c r="H132" s="172"/>
      <c r="I132" s="70" t="s">
        <v>323</v>
      </c>
      <c r="J132" s="70">
        <f t="shared" ref="J132:J195" si="19">IF(K132=TRUE,1,0)</f>
        <v>1</v>
      </c>
      <c r="K132" s="149" t="b">
        <f t="shared" ref="K132:K135" si="20">OR($AV132,$AW132)</f>
        <v>1</v>
      </c>
      <c r="L132" s="145"/>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145"/>
      <c r="AS132" s="7"/>
      <c r="AT132" s="7"/>
      <c r="AU132" s="7"/>
      <c r="AV132" s="7">
        <f t="shared" ref="AV132:AV137" si="21">$AV$1</f>
        <v>1</v>
      </c>
      <c r="AW132" s="7">
        <f t="shared" ref="AW132:AW137" si="22">$AW$1</f>
        <v>1</v>
      </c>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16"/>
    </row>
    <row r="133" spans="1:81" x14ac:dyDescent="0.4">
      <c r="A133" s="153">
        <v>122</v>
      </c>
      <c r="B133" s="308"/>
      <c r="C133" s="311"/>
      <c r="D133" s="111" t="s">
        <v>456</v>
      </c>
      <c r="E133" s="90"/>
      <c r="F133" s="51"/>
      <c r="G133" s="89"/>
      <c r="H133" s="172"/>
      <c r="I133" s="70" t="s">
        <v>323</v>
      </c>
      <c r="J133" s="70">
        <f t="shared" si="19"/>
        <v>1</v>
      </c>
      <c r="K133" s="149" t="b">
        <f t="shared" si="20"/>
        <v>1</v>
      </c>
      <c r="L133" s="145"/>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145"/>
      <c r="AS133" s="7"/>
      <c r="AT133" s="7"/>
      <c r="AU133" s="7"/>
      <c r="AV133" s="7">
        <f t="shared" si="21"/>
        <v>1</v>
      </c>
      <c r="AW133" s="7">
        <f t="shared" si="22"/>
        <v>1</v>
      </c>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16"/>
    </row>
    <row r="134" spans="1:81" x14ac:dyDescent="0.4">
      <c r="A134" s="113">
        <v>123</v>
      </c>
      <c r="B134" s="308"/>
      <c r="C134" s="311"/>
      <c r="D134" s="111" t="s">
        <v>457</v>
      </c>
      <c r="E134" s="90"/>
      <c r="F134" s="51"/>
      <c r="G134" s="89"/>
      <c r="H134" s="172"/>
      <c r="I134" s="70" t="s">
        <v>323</v>
      </c>
      <c r="J134" s="70">
        <f t="shared" si="19"/>
        <v>1</v>
      </c>
      <c r="K134" s="149" t="b">
        <f t="shared" si="20"/>
        <v>1</v>
      </c>
      <c r="L134" s="145"/>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145"/>
      <c r="AS134" s="7"/>
      <c r="AT134" s="7"/>
      <c r="AU134" s="7"/>
      <c r="AV134" s="7">
        <f t="shared" si="21"/>
        <v>1</v>
      </c>
      <c r="AW134" s="7">
        <f t="shared" si="22"/>
        <v>1</v>
      </c>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16"/>
    </row>
    <row r="135" spans="1:81" ht="15" thickBot="1" x14ac:dyDescent="0.45">
      <c r="A135" s="153">
        <v>124</v>
      </c>
      <c r="B135" s="309"/>
      <c r="C135" s="313"/>
      <c r="D135" s="114" t="s">
        <v>458</v>
      </c>
      <c r="E135" s="87"/>
      <c r="F135" s="227" t="s">
        <v>459</v>
      </c>
      <c r="G135" s="92"/>
      <c r="H135" s="172"/>
      <c r="I135" s="70" t="s">
        <v>323</v>
      </c>
      <c r="J135" s="70">
        <f t="shared" si="19"/>
        <v>1</v>
      </c>
      <c r="K135" s="149" t="b">
        <f t="shared" si="20"/>
        <v>1</v>
      </c>
      <c r="L135" s="145"/>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145"/>
      <c r="AS135" s="7"/>
      <c r="AT135" s="7"/>
      <c r="AU135" s="7"/>
      <c r="AV135" s="7">
        <f t="shared" si="21"/>
        <v>1</v>
      </c>
      <c r="AW135" s="7">
        <f t="shared" si="22"/>
        <v>1</v>
      </c>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16"/>
    </row>
    <row r="136" spans="1:81" ht="29.15" x14ac:dyDescent="0.4">
      <c r="A136" s="113">
        <v>125</v>
      </c>
      <c r="B136" s="307" t="s">
        <v>460</v>
      </c>
      <c r="C136" s="268" t="s">
        <v>461</v>
      </c>
      <c r="D136" s="110" t="s">
        <v>59</v>
      </c>
      <c r="E136" s="93"/>
      <c r="F136" s="110" t="s">
        <v>462</v>
      </c>
      <c r="G136" s="94"/>
      <c r="H136" s="172"/>
      <c r="I136" s="70" t="s">
        <v>463</v>
      </c>
      <c r="J136" s="70">
        <f t="shared" si="19"/>
        <v>1</v>
      </c>
      <c r="K136" s="70" t="b">
        <f>2=SUM(OR(AV136,AW136),OR(AC136,AD136))</f>
        <v>1</v>
      </c>
      <c r="L136" s="145"/>
      <c r="M136" s="7"/>
      <c r="N136" s="7"/>
      <c r="O136" s="7"/>
      <c r="P136" s="7"/>
      <c r="Q136" s="7"/>
      <c r="R136" s="7"/>
      <c r="S136" s="7"/>
      <c r="T136" s="7"/>
      <c r="U136" s="7"/>
      <c r="V136" s="7"/>
      <c r="W136" s="7"/>
      <c r="X136" s="7"/>
      <c r="Y136" s="7"/>
      <c r="Z136" s="7"/>
      <c r="AA136" s="7"/>
      <c r="AB136" s="7"/>
      <c r="AC136" s="7">
        <f>$AC$1</f>
        <v>1</v>
      </c>
      <c r="AD136" s="7">
        <f>$AD$1</f>
        <v>1</v>
      </c>
      <c r="AE136" s="7"/>
      <c r="AF136" s="7"/>
      <c r="AG136" s="7"/>
      <c r="AH136" s="7"/>
      <c r="AI136" s="7"/>
      <c r="AJ136" s="7"/>
      <c r="AK136" s="7"/>
      <c r="AL136" s="7"/>
      <c r="AM136" s="7"/>
      <c r="AN136" s="7"/>
      <c r="AO136" s="7"/>
      <c r="AP136" s="7"/>
      <c r="AQ136" s="7"/>
      <c r="AR136" s="145"/>
      <c r="AS136" s="7"/>
      <c r="AT136" s="7"/>
      <c r="AU136" s="7"/>
      <c r="AV136" s="7">
        <f t="shared" si="21"/>
        <v>1</v>
      </c>
      <c r="AW136" s="7">
        <f t="shared" si="22"/>
        <v>1</v>
      </c>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16"/>
    </row>
    <row r="137" spans="1:81" ht="29.6" thickBot="1" x14ac:dyDescent="0.45">
      <c r="A137" s="153">
        <v>126</v>
      </c>
      <c r="B137" s="308"/>
      <c r="C137" s="264" t="s">
        <v>464</v>
      </c>
      <c r="D137" s="51" t="s">
        <v>59</v>
      </c>
      <c r="E137" s="90"/>
      <c r="F137" s="51" t="s">
        <v>465</v>
      </c>
      <c r="G137" s="89"/>
      <c r="H137" s="172"/>
      <c r="I137" s="70" t="s">
        <v>466</v>
      </c>
      <c r="J137" s="70">
        <f>IF(K137=TRUE,1,0)</f>
        <v>1</v>
      </c>
      <c r="K137" s="149" t="b">
        <f>OR(OR($AV137,$AW137),2=SUM($L137,$N137))</f>
        <v>1</v>
      </c>
      <c r="L137" s="145">
        <f>$L$1</f>
        <v>0</v>
      </c>
      <c r="M137" s="7"/>
      <c r="N137" s="7">
        <f>$N$1</f>
        <v>1</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145"/>
      <c r="AS137" s="7"/>
      <c r="AT137" s="7"/>
      <c r="AU137" s="7"/>
      <c r="AV137" s="7">
        <f t="shared" si="21"/>
        <v>1</v>
      </c>
      <c r="AW137" s="7">
        <f t="shared" si="22"/>
        <v>1</v>
      </c>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16"/>
    </row>
    <row r="138" spans="1:81" ht="15" thickBot="1" x14ac:dyDescent="0.45">
      <c r="A138" s="318" t="s">
        <v>467</v>
      </c>
      <c r="B138" s="319"/>
      <c r="C138" s="319"/>
      <c r="D138" s="319"/>
      <c r="E138" s="319"/>
      <c r="F138" s="319"/>
      <c r="G138" s="320"/>
      <c r="H138" s="171"/>
      <c r="I138" s="148"/>
      <c r="J138" s="148"/>
      <c r="K138" s="148"/>
      <c r="L138" s="145"/>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145"/>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16"/>
    </row>
    <row r="139" spans="1:81" ht="29.15" x14ac:dyDescent="0.4">
      <c r="A139" s="153">
        <v>128</v>
      </c>
      <c r="B139" s="307" t="s">
        <v>468</v>
      </c>
      <c r="C139" s="265" t="s">
        <v>469</v>
      </c>
      <c r="D139" s="107" t="s">
        <v>59</v>
      </c>
      <c r="E139" s="87"/>
      <c r="F139" s="107"/>
      <c r="G139" s="88"/>
      <c r="H139" s="172"/>
      <c r="I139" s="70" t="s">
        <v>274</v>
      </c>
      <c r="J139" s="70">
        <f t="shared" si="19"/>
        <v>1</v>
      </c>
      <c r="K139" s="149" t="b">
        <f>OR($AU139,$AV139,$AW139)</f>
        <v>1</v>
      </c>
      <c r="L139" s="145"/>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145"/>
      <c r="AS139" s="7"/>
      <c r="AT139" s="7"/>
      <c r="AU139" s="7">
        <f t="shared" ref="AU139:AU148" si="23">$AU$1</f>
        <v>1</v>
      </c>
      <c r="AV139" s="7">
        <f t="shared" ref="AV139:AV158" si="24">$AV$1</f>
        <v>1</v>
      </c>
      <c r="AW139" s="7">
        <f t="shared" ref="AW139:AW158" si="25">$AW$1</f>
        <v>1</v>
      </c>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16"/>
    </row>
    <row r="140" spans="1:81" ht="29.15" x14ac:dyDescent="0.4">
      <c r="A140" s="113">
        <v>129</v>
      </c>
      <c r="B140" s="308"/>
      <c r="C140" s="264" t="s">
        <v>470</v>
      </c>
      <c r="D140" s="51" t="s">
        <v>59</v>
      </c>
      <c r="E140" s="90"/>
      <c r="F140" s="51"/>
      <c r="G140" s="89"/>
      <c r="H140" s="172"/>
      <c r="I140" s="70" t="s">
        <v>274</v>
      </c>
      <c r="J140" s="70">
        <f t="shared" si="19"/>
        <v>1</v>
      </c>
      <c r="K140" s="149" t="b">
        <f>OR($AU140,$AV140,$AW140)</f>
        <v>1</v>
      </c>
      <c r="L140" s="145"/>
      <c r="M140" s="7"/>
      <c r="N140" s="7"/>
      <c r="O140" s="72"/>
      <c r="P140" s="72"/>
      <c r="Q140" s="72"/>
      <c r="R140" s="72"/>
      <c r="S140" s="72"/>
      <c r="T140" s="72"/>
      <c r="U140" s="72"/>
      <c r="V140" s="72"/>
      <c r="W140" s="72"/>
      <c r="X140" s="72"/>
      <c r="Y140" s="72"/>
      <c r="Z140" s="72"/>
      <c r="AA140" s="72"/>
      <c r="AB140" s="72"/>
      <c r="AC140" s="7"/>
      <c r="AD140" s="7"/>
      <c r="AE140" s="7"/>
      <c r="AF140" s="7"/>
      <c r="AG140" s="7"/>
      <c r="AH140" s="7"/>
      <c r="AI140" s="7"/>
      <c r="AJ140" s="7"/>
      <c r="AK140" s="7"/>
      <c r="AL140" s="7"/>
      <c r="AM140" s="7"/>
      <c r="AN140" s="7"/>
      <c r="AO140" s="7"/>
      <c r="AP140" s="7"/>
      <c r="AQ140" s="7"/>
      <c r="AR140" s="145"/>
      <c r="AS140" s="7"/>
      <c r="AT140" s="7"/>
      <c r="AU140" s="7">
        <f t="shared" si="23"/>
        <v>1</v>
      </c>
      <c r="AV140" s="7">
        <f t="shared" si="24"/>
        <v>1</v>
      </c>
      <c r="AW140" s="7">
        <f t="shared" si="25"/>
        <v>1</v>
      </c>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16"/>
    </row>
    <row r="141" spans="1:81" ht="29.15" x14ac:dyDescent="0.4">
      <c r="A141" s="153">
        <v>130</v>
      </c>
      <c r="B141" s="308"/>
      <c r="C141" s="264" t="s">
        <v>471</v>
      </c>
      <c r="D141" s="51" t="s">
        <v>59</v>
      </c>
      <c r="E141" s="90"/>
      <c r="F141" s="51"/>
      <c r="G141" s="89"/>
      <c r="H141" s="172"/>
      <c r="I141" s="70" t="s">
        <v>472</v>
      </c>
      <c r="J141" s="70">
        <f t="shared" si="19"/>
        <v>1</v>
      </c>
      <c r="K141" s="70" t="b">
        <f>2=SUM(OR(AU141,AV141,AW141),AND(AH141,AJ141))</f>
        <v>1</v>
      </c>
      <c r="L141" s="145"/>
      <c r="M141" s="7"/>
      <c r="N141" s="7"/>
      <c r="O141" s="72"/>
      <c r="P141" s="72"/>
      <c r="Q141" s="72"/>
      <c r="R141" s="72"/>
      <c r="S141" s="72"/>
      <c r="T141" s="72"/>
      <c r="U141" s="72"/>
      <c r="V141" s="72"/>
      <c r="W141" s="72"/>
      <c r="X141" s="72"/>
      <c r="Y141" s="72"/>
      <c r="Z141" s="72"/>
      <c r="AA141" s="72"/>
      <c r="AB141" s="72"/>
      <c r="AC141" s="7"/>
      <c r="AD141" s="7"/>
      <c r="AE141" s="7"/>
      <c r="AF141" s="7"/>
      <c r="AG141" s="7"/>
      <c r="AH141" s="7">
        <f>$AH$1</f>
        <v>1</v>
      </c>
      <c r="AI141" s="7"/>
      <c r="AJ141" s="7">
        <f>$AJ$1</f>
        <v>1</v>
      </c>
      <c r="AK141" s="7"/>
      <c r="AL141" s="7"/>
      <c r="AM141" s="7"/>
      <c r="AN141" s="7"/>
      <c r="AO141" s="7"/>
      <c r="AP141" s="7"/>
      <c r="AQ141" s="7"/>
      <c r="AR141" s="145"/>
      <c r="AS141" s="7"/>
      <c r="AT141" s="7"/>
      <c r="AU141" s="7">
        <f t="shared" si="23"/>
        <v>1</v>
      </c>
      <c r="AV141" s="7">
        <f t="shared" si="24"/>
        <v>1</v>
      </c>
      <c r="AW141" s="7">
        <f t="shared" si="25"/>
        <v>1</v>
      </c>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16"/>
    </row>
    <row r="142" spans="1:81" ht="29.6" thickBot="1" x14ac:dyDescent="0.45">
      <c r="A142" s="113">
        <v>131</v>
      </c>
      <c r="B142" s="309"/>
      <c r="C142" s="115" t="s">
        <v>473</v>
      </c>
      <c r="D142" s="109" t="s">
        <v>59</v>
      </c>
      <c r="E142" s="91"/>
      <c r="F142" s="109"/>
      <c r="G142" s="92"/>
      <c r="H142" s="172"/>
      <c r="I142" s="70" t="s">
        <v>474</v>
      </c>
      <c r="J142" s="70">
        <f t="shared" si="19"/>
        <v>1</v>
      </c>
      <c r="K142" s="70" t="b">
        <f>3=SUM(OR(AU142,AV142,AW142),AND(AH142,AJ142),$BH$142)</f>
        <v>1</v>
      </c>
      <c r="L142" s="145"/>
      <c r="M142" s="7"/>
      <c r="N142" s="7"/>
      <c r="O142" s="72"/>
      <c r="P142" s="72"/>
      <c r="Q142" s="72"/>
      <c r="R142" s="72"/>
      <c r="S142" s="72"/>
      <c r="T142" s="72"/>
      <c r="U142" s="72"/>
      <c r="V142" s="72"/>
      <c r="W142" s="72"/>
      <c r="X142" s="72"/>
      <c r="Y142" s="72"/>
      <c r="Z142" s="72"/>
      <c r="AA142" s="72"/>
      <c r="AB142" s="72"/>
      <c r="AC142" s="7"/>
      <c r="AD142" s="7"/>
      <c r="AE142" s="7"/>
      <c r="AF142" s="7"/>
      <c r="AG142" s="7"/>
      <c r="AH142" s="7">
        <f>$AH$1</f>
        <v>1</v>
      </c>
      <c r="AI142" s="7"/>
      <c r="AJ142" s="7">
        <f>$AJ$1</f>
        <v>1</v>
      </c>
      <c r="AK142" s="7"/>
      <c r="AL142" s="7"/>
      <c r="AM142" s="7"/>
      <c r="AN142" s="7"/>
      <c r="AO142" s="7"/>
      <c r="AP142" s="7"/>
      <c r="AQ142" s="7"/>
      <c r="AR142" s="145"/>
      <c r="AS142" s="7"/>
      <c r="AT142" s="7"/>
      <c r="AU142" s="7">
        <f t="shared" si="23"/>
        <v>1</v>
      </c>
      <c r="AV142" s="7">
        <f t="shared" si="24"/>
        <v>1</v>
      </c>
      <c r="AW142" s="7">
        <f t="shared" si="25"/>
        <v>1</v>
      </c>
      <c r="AX142" s="7"/>
      <c r="AY142" s="7"/>
      <c r="AZ142" s="7"/>
      <c r="BA142" s="7"/>
      <c r="BB142" s="7"/>
      <c r="BC142" s="7"/>
      <c r="BD142" s="7"/>
      <c r="BE142" s="7"/>
      <c r="BF142" s="7"/>
      <c r="BG142" s="7"/>
      <c r="BH142" s="7">
        <f>$BH$1</f>
        <v>1</v>
      </c>
      <c r="BI142" s="7"/>
      <c r="BJ142" s="7"/>
      <c r="BK142" s="7"/>
      <c r="BL142" s="7"/>
      <c r="BM142" s="7"/>
      <c r="BN142" s="7"/>
      <c r="BO142" s="7"/>
      <c r="BP142" s="7"/>
      <c r="BQ142" s="7"/>
      <c r="BR142" s="7"/>
      <c r="BS142" s="7"/>
      <c r="BT142" s="7"/>
      <c r="BU142" s="7"/>
      <c r="BV142" s="7"/>
      <c r="BW142" s="7"/>
      <c r="BX142" s="7"/>
      <c r="BY142" s="7"/>
      <c r="BZ142" s="7"/>
      <c r="CA142" s="7"/>
      <c r="CB142" s="7"/>
      <c r="CC142" s="16"/>
    </row>
    <row r="143" spans="1:81" ht="29.15" x14ac:dyDescent="0.4">
      <c r="A143" s="153">
        <v>132</v>
      </c>
      <c r="B143" s="307" t="s">
        <v>475</v>
      </c>
      <c r="C143" s="268" t="s">
        <v>476</v>
      </c>
      <c r="D143" s="110" t="s">
        <v>59</v>
      </c>
      <c r="E143" s="93"/>
      <c r="F143" s="226" t="s">
        <v>477</v>
      </c>
      <c r="G143" s="94"/>
      <c r="H143" s="172"/>
      <c r="I143" s="70" t="s">
        <v>274</v>
      </c>
      <c r="J143" s="70">
        <f t="shared" si="19"/>
        <v>1</v>
      </c>
      <c r="K143" s="149" t="b">
        <f>OR($AU143,$AV143,$AW143)</f>
        <v>1</v>
      </c>
      <c r="L143" s="145"/>
      <c r="M143" s="7"/>
      <c r="N143" s="7"/>
      <c r="O143" s="72"/>
      <c r="P143" s="72"/>
      <c r="Q143" s="72"/>
      <c r="R143" s="72"/>
      <c r="S143" s="72"/>
      <c r="T143" s="72"/>
      <c r="U143" s="72"/>
      <c r="V143" s="72"/>
      <c r="W143" s="72"/>
      <c r="X143" s="72"/>
      <c r="Y143" s="72"/>
      <c r="Z143" s="72"/>
      <c r="AA143" s="72"/>
      <c r="AB143" s="72"/>
      <c r="AC143" s="7"/>
      <c r="AD143" s="7"/>
      <c r="AE143" s="7"/>
      <c r="AF143" s="7"/>
      <c r="AG143" s="7"/>
      <c r="AH143" s="7"/>
      <c r="AI143" s="7"/>
      <c r="AJ143" s="7"/>
      <c r="AK143" s="7"/>
      <c r="AL143" s="7"/>
      <c r="AM143" s="7"/>
      <c r="AN143" s="7"/>
      <c r="AO143" s="7"/>
      <c r="AP143" s="7"/>
      <c r="AQ143" s="7"/>
      <c r="AR143" s="145"/>
      <c r="AS143" s="7"/>
      <c r="AT143" s="7"/>
      <c r="AU143" s="7">
        <f t="shared" si="23"/>
        <v>1</v>
      </c>
      <c r="AV143" s="7">
        <f t="shared" si="24"/>
        <v>1</v>
      </c>
      <c r="AW143" s="7">
        <f t="shared" si="25"/>
        <v>1</v>
      </c>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16"/>
    </row>
    <row r="144" spans="1:81" ht="29.15" x14ac:dyDescent="0.4">
      <c r="A144" s="113">
        <v>133</v>
      </c>
      <c r="B144" s="308"/>
      <c r="C144" s="264" t="s">
        <v>478</v>
      </c>
      <c r="D144" s="51" t="s">
        <v>59</v>
      </c>
      <c r="E144" s="90"/>
      <c r="F144" s="51"/>
      <c r="G144" s="89"/>
      <c r="H144" s="172"/>
      <c r="I144" s="70" t="s">
        <v>472</v>
      </c>
      <c r="J144" s="70">
        <f t="shared" si="19"/>
        <v>1</v>
      </c>
      <c r="K144" s="70" t="b">
        <f>2=SUM(OR(AU144,AV144,AW144),AND($AH144,$AJ144))</f>
        <v>1</v>
      </c>
      <c r="L144" s="145"/>
      <c r="M144" s="7"/>
      <c r="N144" s="7"/>
      <c r="O144" s="72"/>
      <c r="P144" s="72"/>
      <c r="Q144" s="72"/>
      <c r="R144" s="72"/>
      <c r="S144" s="72"/>
      <c r="T144" s="72"/>
      <c r="U144" s="72"/>
      <c r="V144" s="72"/>
      <c r="W144" s="72"/>
      <c r="X144" s="72"/>
      <c r="Y144" s="72"/>
      <c r="Z144" s="72"/>
      <c r="AA144" s="72"/>
      <c r="AB144" s="72"/>
      <c r="AC144" s="7"/>
      <c r="AD144" s="7"/>
      <c r="AE144" s="7"/>
      <c r="AF144" s="7"/>
      <c r="AG144" s="7"/>
      <c r="AH144" s="7">
        <f>$AH$1</f>
        <v>1</v>
      </c>
      <c r="AI144" s="7"/>
      <c r="AJ144" s="7">
        <f>$AJ$1</f>
        <v>1</v>
      </c>
      <c r="AK144" s="7"/>
      <c r="AL144" s="7"/>
      <c r="AM144" s="7"/>
      <c r="AN144" s="7"/>
      <c r="AO144" s="7"/>
      <c r="AP144" s="7"/>
      <c r="AQ144" s="7"/>
      <c r="AR144" s="145"/>
      <c r="AS144" s="7"/>
      <c r="AT144" s="7"/>
      <c r="AU144" s="7">
        <f t="shared" si="23"/>
        <v>1</v>
      </c>
      <c r="AV144" s="7">
        <f t="shared" si="24"/>
        <v>1</v>
      </c>
      <c r="AW144" s="7">
        <f t="shared" si="25"/>
        <v>1</v>
      </c>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16"/>
    </row>
    <row r="145" spans="1:81" ht="29.15" x14ac:dyDescent="0.4">
      <c r="A145" s="153">
        <v>134</v>
      </c>
      <c r="B145" s="308"/>
      <c r="C145" s="264" t="s">
        <v>479</v>
      </c>
      <c r="D145" s="51" t="s">
        <v>59</v>
      </c>
      <c r="E145" s="90"/>
      <c r="F145" s="51"/>
      <c r="G145" s="89"/>
      <c r="H145" s="172"/>
      <c r="I145" s="70" t="s">
        <v>274</v>
      </c>
      <c r="J145" s="70">
        <f t="shared" si="19"/>
        <v>1</v>
      </c>
      <c r="K145" s="149" t="b">
        <f>OR($AU145,$AV145,$AW145)</f>
        <v>1</v>
      </c>
      <c r="L145" s="145"/>
      <c r="M145" s="7"/>
      <c r="N145" s="7"/>
      <c r="O145" s="72"/>
      <c r="P145" s="72"/>
      <c r="Q145" s="72"/>
      <c r="R145" s="72"/>
      <c r="S145" s="72"/>
      <c r="T145" s="72"/>
      <c r="U145" s="72"/>
      <c r="V145" s="72"/>
      <c r="W145" s="72"/>
      <c r="X145" s="72"/>
      <c r="Y145" s="72"/>
      <c r="Z145" s="72"/>
      <c r="AA145" s="72"/>
      <c r="AB145" s="72"/>
      <c r="AC145" s="7"/>
      <c r="AD145" s="7"/>
      <c r="AE145" s="7"/>
      <c r="AF145" s="7"/>
      <c r="AG145" s="7"/>
      <c r="AH145" s="7"/>
      <c r="AI145" s="7"/>
      <c r="AJ145" s="7"/>
      <c r="AK145" s="7"/>
      <c r="AL145" s="7"/>
      <c r="AM145" s="7"/>
      <c r="AN145" s="7"/>
      <c r="AO145" s="7"/>
      <c r="AP145" s="7"/>
      <c r="AQ145" s="7"/>
      <c r="AR145" s="145"/>
      <c r="AS145" s="7"/>
      <c r="AT145" s="7"/>
      <c r="AU145" s="7">
        <f t="shared" si="23"/>
        <v>1</v>
      </c>
      <c r="AV145" s="7">
        <f t="shared" si="24"/>
        <v>1</v>
      </c>
      <c r="AW145" s="7">
        <f t="shared" si="25"/>
        <v>1</v>
      </c>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16"/>
    </row>
    <row r="146" spans="1:81" ht="29.15" x14ac:dyDescent="0.4">
      <c r="A146" s="113">
        <v>135</v>
      </c>
      <c r="B146" s="308"/>
      <c r="C146" s="264" t="s">
        <v>480</v>
      </c>
      <c r="D146" s="51" t="s">
        <v>59</v>
      </c>
      <c r="E146" s="90"/>
      <c r="F146" s="51"/>
      <c r="G146" s="89"/>
      <c r="H146" s="172"/>
      <c r="I146" s="70" t="s">
        <v>472</v>
      </c>
      <c r="J146" s="70">
        <f t="shared" si="19"/>
        <v>1</v>
      </c>
      <c r="K146" s="70" t="b">
        <f>2=SUM(OR(AU146,AV146,AW146),AND($AH146,$AJ146))</f>
        <v>1</v>
      </c>
      <c r="L146" s="145"/>
      <c r="M146" s="7"/>
      <c r="N146" s="7"/>
      <c r="O146" s="72"/>
      <c r="P146" s="72"/>
      <c r="Q146" s="72"/>
      <c r="R146" s="72"/>
      <c r="S146" s="72"/>
      <c r="T146" s="72"/>
      <c r="U146" s="72"/>
      <c r="V146" s="72"/>
      <c r="W146" s="72"/>
      <c r="X146" s="72"/>
      <c r="Y146" s="72"/>
      <c r="Z146" s="72"/>
      <c r="AA146" s="72"/>
      <c r="AB146" s="72"/>
      <c r="AC146" s="7"/>
      <c r="AD146" s="7"/>
      <c r="AE146" s="7"/>
      <c r="AF146" s="7"/>
      <c r="AG146" s="7"/>
      <c r="AH146" s="7">
        <f>$AH$1</f>
        <v>1</v>
      </c>
      <c r="AI146" s="7"/>
      <c r="AJ146" s="7">
        <f>$AJ$1</f>
        <v>1</v>
      </c>
      <c r="AK146" s="7"/>
      <c r="AL146" s="7"/>
      <c r="AM146" s="7"/>
      <c r="AN146" s="7"/>
      <c r="AO146" s="7"/>
      <c r="AP146" s="7"/>
      <c r="AQ146" s="7"/>
      <c r="AR146" s="145"/>
      <c r="AS146" s="7"/>
      <c r="AT146" s="7"/>
      <c r="AU146" s="7">
        <f t="shared" si="23"/>
        <v>1</v>
      </c>
      <c r="AV146" s="7">
        <f t="shared" si="24"/>
        <v>1</v>
      </c>
      <c r="AW146" s="7">
        <f t="shared" si="25"/>
        <v>1</v>
      </c>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16"/>
    </row>
    <row r="147" spans="1:81" ht="29.15" x14ac:dyDescent="0.4">
      <c r="A147" s="153">
        <v>136</v>
      </c>
      <c r="B147" s="308"/>
      <c r="C147" s="264" t="s">
        <v>481</v>
      </c>
      <c r="D147" s="51" t="s">
        <v>59</v>
      </c>
      <c r="E147" s="90"/>
      <c r="F147" s="225" t="s">
        <v>482</v>
      </c>
      <c r="G147" s="89"/>
      <c r="H147" s="172"/>
      <c r="I147" s="70" t="s">
        <v>274</v>
      </c>
      <c r="J147" s="70">
        <f t="shared" si="19"/>
        <v>1</v>
      </c>
      <c r="K147" s="149" t="b">
        <f>OR($AU147,$AV147,$AW147)</f>
        <v>1</v>
      </c>
      <c r="L147" s="145"/>
      <c r="M147" s="7"/>
      <c r="N147" s="7"/>
      <c r="O147" s="72"/>
      <c r="P147" s="72"/>
      <c r="Q147" s="72"/>
      <c r="R147" s="72"/>
      <c r="S147" s="72"/>
      <c r="T147" s="72"/>
      <c r="U147" s="72"/>
      <c r="V147" s="72"/>
      <c r="W147" s="72"/>
      <c r="X147" s="72"/>
      <c r="Y147" s="72"/>
      <c r="Z147" s="72"/>
      <c r="AA147" s="72"/>
      <c r="AB147" s="72"/>
      <c r="AC147" s="7"/>
      <c r="AD147" s="7"/>
      <c r="AE147" s="7"/>
      <c r="AF147" s="7"/>
      <c r="AG147" s="7"/>
      <c r="AH147" s="7"/>
      <c r="AI147" s="7"/>
      <c r="AJ147" s="7"/>
      <c r="AK147" s="7"/>
      <c r="AL147" s="7"/>
      <c r="AM147" s="7"/>
      <c r="AN147" s="7"/>
      <c r="AO147" s="7"/>
      <c r="AP147" s="7"/>
      <c r="AQ147" s="7"/>
      <c r="AR147" s="145"/>
      <c r="AS147" s="7"/>
      <c r="AT147" s="7"/>
      <c r="AU147" s="7">
        <f>$AU$1</f>
        <v>1</v>
      </c>
      <c r="AV147" s="7">
        <f t="shared" si="24"/>
        <v>1</v>
      </c>
      <c r="AW147" s="7">
        <f t="shared" si="25"/>
        <v>1</v>
      </c>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16"/>
    </row>
    <row r="148" spans="1:81" ht="29.15" x14ac:dyDescent="0.4">
      <c r="A148" s="113">
        <v>137</v>
      </c>
      <c r="B148" s="308"/>
      <c r="C148" s="264" t="s">
        <v>483</v>
      </c>
      <c r="D148" s="51" t="s">
        <v>59</v>
      </c>
      <c r="E148" s="90"/>
      <c r="F148" s="51"/>
      <c r="G148" s="89"/>
      <c r="H148" s="172"/>
      <c r="I148" s="70" t="s">
        <v>472</v>
      </c>
      <c r="J148" s="70">
        <f t="shared" si="19"/>
        <v>1</v>
      </c>
      <c r="K148" s="70" t="b">
        <f>2=SUM(OR(AU148,AV148,AW148),AND($AH148,$AJ148))</f>
        <v>1</v>
      </c>
      <c r="L148" s="145"/>
      <c r="M148" s="7"/>
      <c r="N148" s="7"/>
      <c r="O148" s="72"/>
      <c r="P148" s="72"/>
      <c r="Q148" s="72"/>
      <c r="R148" s="72"/>
      <c r="S148" s="72"/>
      <c r="T148" s="72"/>
      <c r="U148" s="72"/>
      <c r="V148" s="72"/>
      <c r="W148" s="72"/>
      <c r="X148" s="72"/>
      <c r="Y148" s="72"/>
      <c r="Z148" s="72"/>
      <c r="AA148" s="72"/>
      <c r="AB148" s="72"/>
      <c r="AC148" s="7"/>
      <c r="AD148" s="7"/>
      <c r="AE148" s="7"/>
      <c r="AF148" s="7"/>
      <c r="AG148" s="7"/>
      <c r="AH148" s="7">
        <f>$AH$1</f>
        <v>1</v>
      </c>
      <c r="AI148" s="7"/>
      <c r="AJ148" s="7">
        <f>$AJ$1</f>
        <v>1</v>
      </c>
      <c r="AK148" s="7"/>
      <c r="AL148" s="7"/>
      <c r="AM148" s="7"/>
      <c r="AN148" s="7"/>
      <c r="AO148" s="7"/>
      <c r="AP148" s="7"/>
      <c r="AQ148" s="7"/>
      <c r="AR148" s="145"/>
      <c r="AS148" s="7"/>
      <c r="AT148" s="7"/>
      <c r="AU148" s="7">
        <f t="shared" si="23"/>
        <v>1</v>
      </c>
      <c r="AV148" s="7">
        <f t="shared" si="24"/>
        <v>1</v>
      </c>
      <c r="AW148" s="7">
        <f t="shared" si="25"/>
        <v>1</v>
      </c>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16"/>
    </row>
    <row r="149" spans="1:81" ht="29.15" x14ac:dyDescent="0.4">
      <c r="A149" s="153">
        <v>138</v>
      </c>
      <c r="B149" s="308"/>
      <c r="C149" s="264" t="s">
        <v>484</v>
      </c>
      <c r="D149" s="51" t="s">
        <v>59</v>
      </c>
      <c r="E149" s="90"/>
      <c r="F149" s="51"/>
      <c r="G149" s="89"/>
      <c r="H149" s="172"/>
      <c r="I149" s="70" t="s">
        <v>274</v>
      </c>
      <c r="J149" s="70">
        <f t="shared" si="19"/>
        <v>1</v>
      </c>
      <c r="K149" s="149" t="b">
        <f>OR($AU149,$AV149,$AW149)</f>
        <v>1</v>
      </c>
      <c r="L149" s="145"/>
      <c r="M149" s="7"/>
      <c r="N149" s="7"/>
      <c r="O149" s="72"/>
      <c r="P149" s="72"/>
      <c r="Q149" s="72"/>
      <c r="R149" s="72"/>
      <c r="S149" s="72"/>
      <c r="T149" s="72"/>
      <c r="U149" s="72"/>
      <c r="V149" s="72"/>
      <c r="W149" s="72"/>
      <c r="X149" s="72"/>
      <c r="Y149" s="72"/>
      <c r="Z149" s="72"/>
      <c r="AA149" s="72"/>
      <c r="AB149" s="72"/>
      <c r="AC149" s="7"/>
      <c r="AD149" s="7"/>
      <c r="AE149" s="7"/>
      <c r="AF149" s="7"/>
      <c r="AG149" s="7"/>
      <c r="AH149" s="7"/>
      <c r="AI149" s="7"/>
      <c r="AJ149" s="7"/>
      <c r="AK149" s="7"/>
      <c r="AL149" s="7"/>
      <c r="AM149" s="7"/>
      <c r="AN149" s="7"/>
      <c r="AO149" s="7"/>
      <c r="AP149" s="7"/>
      <c r="AQ149" s="7"/>
      <c r="AR149" s="145"/>
      <c r="AS149" s="7"/>
      <c r="AT149" s="7"/>
      <c r="AU149" s="7">
        <f>$AU$1</f>
        <v>1</v>
      </c>
      <c r="AV149" s="7">
        <f t="shared" si="24"/>
        <v>1</v>
      </c>
      <c r="AW149" s="7">
        <f t="shared" si="25"/>
        <v>1</v>
      </c>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16"/>
    </row>
    <row r="150" spans="1:81" ht="29.15" x14ac:dyDescent="0.4">
      <c r="A150" s="113">
        <v>139</v>
      </c>
      <c r="B150" s="308"/>
      <c r="C150" s="264" t="s">
        <v>485</v>
      </c>
      <c r="D150" s="51" t="s">
        <v>59</v>
      </c>
      <c r="E150" s="90"/>
      <c r="F150" s="51"/>
      <c r="G150" s="89"/>
      <c r="H150" s="172"/>
      <c r="I150" s="70" t="s">
        <v>274</v>
      </c>
      <c r="J150" s="70">
        <f t="shared" si="19"/>
        <v>1</v>
      </c>
      <c r="K150" s="149" t="b">
        <f>OR($AU150,$AV150,$AW150)</f>
        <v>1</v>
      </c>
      <c r="L150" s="145"/>
      <c r="M150" s="7"/>
      <c r="N150" s="7"/>
      <c r="O150" s="72"/>
      <c r="P150" s="72"/>
      <c r="Q150" s="72"/>
      <c r="R150" s="72"/>
      <c r="S150" s="72"/>
      <c r="T150" s="72"/>
      <c r="U150" s="72"/>
      <c r="V150" s="72"/>
      <c r="W150" s="72"/>
      <c r="X150" s="72"/>
      <c r="Y150" s="72"/>
      <c r="Z150" s="72"/>
      <c r="AA150" s="72"/>
      <c r="AB150" s="72"/>
      <c r="AC150" s="7"/>
      <c r="AD150" s="7"/>
      <c r="AE150" s="7"/>
      <c r="AF150" s="7"/>
      <c r="AG150" s="7"/>
      <c r="AH150" s="7"/>
      <c r="AI150" s="7"/>
      <c r="AJ150" s="7"/>
      <c r="AK150" s="7"/>
      <c r="AL150" s="7"/>
      <c r="AM150" s="7"/>
      <c r="AN150" s="7"/>
      <c r="AO150" s="7"/>
      <c r="AP150" s="7"/>
      <c r="AQ150" s="7"/>
      <c r="AR150" s="145"/>
      <c r="AS150" s="7"/>
      <c r="AT150" s="7"/>
      <c r="AU150" s="7">
        <f>$AU$1</f>
        <v>1</v>
      </c>
      <c r="AV150" s="7">
        <f t="shared" si="24"/>
        <v>1</v>
      </c>
      <c r="AW150" s="7">
        <f t="shared" si="25"/>
        <v>1</v>
      </c>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16"/>
    </row>
    <row r="151" spans="1:81" ht="29.15" x14ac:dyDescent="0.4">
      <c r="A151" s="153">
        <v>140</v>
      </c>
      <c r="B151" s="308"/>
      <c r="C151" s="264" t="s">
        <v>486</v>
      </c>
      <c r="D151" s="51" t="s">
        <v>59</v>
      </c>
      <c r="E151" s="90"/>
      <c r="F151" s="51"/>
      <c r="G151" s="89"/>
      <c r="H151" s="172"/>
      <c r="I151" s="70" t="s">
        <v>323</v>
      </c>
      <c r="J151" s="70">
        <f t="shared" si="19"/>
        <v>1</v>
      </c>
      <c r="K151" s="149" t="b">
        <f>OR($AV151,$AW151)</f>
        <v>1</v>
      </c>
      <c r="L151" s="145"/>
      <c r="M151" s="7"/>
      <c r="N151" s="7"/>
      <c r="O151" s="72"/>
      <c r="P151" s="72"/>
      <c r="Q151" s="72"/>
      <c r="R151" s="72"/>
      <c r="S151" s="72"/>
      <c r="T151" s="72"/>
      <c r="U151" s="72"/>
      <c r="V151" s="72"/>
      <c r="W151" s="72"/>
      <c r="X151" s="72"/>
      <c r="Y151" s="72"/>
      <c r="Z151" s="72"/>
      <c r="AA151" s="72"/>
      <c r="AB151" s="72"/>
      <c r="AC151" s="7"/>
      <c r="AD151" s="7"/>
      <c r="AE151" s="7"/>
      <c r="AF151" s="7"/>
      <c r="AG151" s="7"/>
      <c r="AH151" s="7"/>
      <c r="AI151" s="7"/>
      <c r="AJ151" s="7"/>
      <c r="AK151" s="7"/>
      <c r="AL151" s="7"/>
      <c r="AM151" s="7"/>
      <c r="AN151" s="7"/>
      <c r="AO151" s="7"/>
      <c r="AP151" s="7"/>
      <c r="AQ151" s="7"/>
      <c r="AR151" s="145"/>
      <c r="AS151" s="7"/>
      <c r="AT151" s="7"/>
      <c r="AU151" s="7"/>
      <c r="AV151" s="7">
        <f t="shared" si="24"/>
        <v>1</v>
      </c>
      <c r="AW151" s="7">
        <f t="shared" si="25"/>
        <v>1</v>
      </c>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16"/>
    </row>
    <row r="152" spans="1:81" ht="29.15" x14ac:dyDescent="0.4">
      <c r="A152" s="113">
        <v>141</v>
      </c>
      <c r="B152" s="308"/>
      <c r="C152" s="264" t="s">
        <v>487</v>
      </c>
      <c r="D152" s="51" t="s">
        <v>59</v>
      </c>
      <c r="E152" s="90"/>
      <c r="F152" s="51"/>
      <c r="G152" s="89"/>
      <c r="H152" s="172"/>
      <c r="I152" s="70" t="s">
        <v>274</v>
      </c>
      <c r="J152" s="70">
        <f t="shared" si="19"/>
        <v>1</v>
      </c>
      <c r="K152" s="149" t="b">
        <f t="shared" ref="K152:K158" si="26">OR($AU152,$AV152,$AW152)</f>
        <v>1</v>
      </c>
      <c r="L152" s="145"/>
      <c r="M152" s="7"/>
      <c r="N152" s="7"/>
      <c r="O152" s="72"/>
      <c r="P152" s="72"/>
      <c r="Q152" s="72"/>
      <c r="R152" s="72"/>
      <c r="S152" s="72"/>
      <c r="T152" s="72"/>
      <c r="U152" s="72"/>
      <c r="V152" s="72"/>
      <c r="W152" s="72"/>
      <c r="X152" s="72"/>
      <c r="Y152" s="72"/>
      <c r="Z152" s="72"/>
      <c r="AA152" s="72"/>
      <c r="AB152" s="72"/>
      <c r="AC152" s="7"/>
      <c r="AD152" s="7"/>
      <c r="AE152" s="7"/>
      <c r="AF152" s="7"/>
      <c r="AG152" s="7"/>
      <c r="AH152" s="7"/>
      <c r="AI152" s="7"/>
      <c r="AJ152" s="7"/>
      <c r="AK152" s="7"/>
      <c r="AL152" s="7"/>
      <c r="AM152" s="7"/>
      <c r="AN152" s="7"/>
      <c r="AO152" s="7"/>
      <c r="AP152" s="7"/>
      <c r="AQ152" s="7"/>
      <c r="AR152" s="145"/>
      <c r="AS152" s="7"/>
      <c r="AT152" s="7"/>
      <c r="AU152" s="7">
        <f t="shared" ref="AU152:AU158" si="27">$AU$1</f>
        <v>1</v>
      </c>
      <c r="AV152" s="7">
        <f t="shared" si="24"/>
        <v>1</v>
      </c>
      <c r="AW152" s="7">
        <f t="shared" si="25"/>
        <v>1</v>
      </c>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16"/>
    </row>
    <row r="153" spans="1:81" ht="29.15" x14ac:dyDescent="0.4">
      <c r="A153" s="153">
        <v>142</v>
      </c>
      <c r="B153" s="308"/>
      <c r="C153" s="264" t="s">
        <v>488</v>
      </c>
      <c r="D153" s="51" t="s">
        <v>59</v>
      </c>
      <c r="E153" s="90"/>
      <c r="F153" s="51"/>
      <c r="G153" s="89"/>
      <c r="H153" s="172"/>
      <c r="I153" s="70" t="s">
        <v>274</v>
      </c>
      <c r="J153" s="70">
        <f t="shared" si="19"/>
        <v>1</v>
      </c>
      <c r="K153" s="149" t="b">
        <f t="shared" si="26"/>
        <v>1</v>
      </c>
      <c r="L153" s="145"/>
      <c r="M153" s="7"/>
      <c r="N153" s="7"/>
      <c r="O153" s="72"/>
      <c r="P153" s="72"/>
      <c r="Q153" s="72"/>
      <c r="R153" s="72"/>
      <c r="S153" s="72"/>
      <c r="T153" s="72"/>
      <c r="U153" s="72"/>
      <c r="V153" s="72"/>
      <c r="W153" s="72"/>
      <c r="X153" s="72"/>
      <c r="Y153" s="72"/>
      <c r="Z153" s="72"/>
      <c r="AA153" s="72"/>
      <c r="AB153" s="72"/>
      <c r="AC153" s="7"/>
      <c r="AD153" s="7"/>
      <c r="AE153" s="7"/>
      <c r="AF153" s="7"/>
      <c r="AG153" s="7"/>
      <c r="AH153" s="7"/>
      <c r="AI153" s="7"/>
      <c r="AJ153" s="7"/>
      <c r="AK153" s="7"/>
      <c r="AL153" s="7"/>
      <c r="AM153" s="7"/>
      <c r="AN153" s="7"/>
      <c r="AO153" s="7"/>
      <c r="AP153" s="7"/>
      <c r="AQ153" s="7"/>
      <c r="AR153" s="145"/>
      <c r="AS153" s="7"/>
      <c r="AT153" s="7"/>
      <c r="AU153" s="7">
        <f t="shared" si="27"/>
        <v>1</v>
      </c>
      <c r="AV153" s="7">
        <f t="shared" si="24"/>
        <v>1</v>
      </c>
      <c r="AW153" s="7">
        <f t="shared" si="25"/>
        <v>1</v>
      </c>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16"/>
    </row>
    <row r="154" spans="1:81" ht="29.15" x14ac:dyDescent="0.4">
      <c r="A154" s="113">
        <v>143</v>
      </c>
      <c r="B154" s="308"/>
      <c r="C154" s="264" t="s">
        <v>489</v>
      </c>
      <c r="D154" s="51" t="s">
        <v>59</v>
      </c>
      <c r="E154" s="90"/>
      <c r="F154" s="51"/>
      <c r="G154" s="89"/>
      <c r="H154" s="172"/>
      <c r="I154" s="70" t="s">
        <v>274</v>
      </c>
      <c r="J154" s="70">
        <f t="shared" si="19"/>
        <v>1</v>
      </c>
      <c r="K154" s="149" t="b">
        <f t="shared" si="26"/>
        <v>1</v>
      </c>
      <c r="L154" s="145"/>
      <c r="M154" s="7"/>
      <c r="N154" s="7"/>
      <c r="O154" s="72"/>
      <c r="P154" s="72"/>
      <c r="Q154" s="72"/>
      <c r="R154" s="72"/>
      <c r="S154" s="72"/>
      <c r="T154" s="72"/>
      <c r="U154" s="72"/>
      <c r="V154" s="72"/>
      <c r="W154" s="72"/>
      <c r="X154" s="72"/>
      <c r="Y154" s="72"/>
      <c r="Z154" s="72"/>
      <c r="AA154" s="72"/>
      <c r="AB154" s="72"/>
      <c r="AC154" s="7"/>
      <c r="AD154" s="7"/>
      <c r="AE154" s="7"/>
      <c r="AF154" s="7"/>
      <c r="AG154" s="7"/>
      <c r="AH154" s="7"/>
      <c r="AI154" s="7"/>
      <c r="AJ154" s="7"/>
      <c r="AK154" s="7"/>
      <c r="AL154" s="7"/>
      <c r="AM154" s="7"/>
      <c r="AN154" s="7"/>
      <c r="AO154" s="7"/>
      <c r="AP154" s="7"/>
      <c r="AQ154" s="7"/>
      <c r="AR154" s="145"/>
      <c r="AS154" s="7"/>
      <c r="AT154" s="7"/>
      <c r="AU154" s="7">
        <f t="shared" si="27"/>
        <v>1</v>
      </c>
      <c r="AV154" s="7">
        <f t="shared" si="24"/>
        <v>1</v>
      </c>
      <c r="AW154" s="7">
        <f t="shared" si="25"/>
        <v>1</v>
      </c>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16"/>
    </row>
    <row r="155" spans="1:81" ht="29.15" x14ac:dyDescent="0.4">
      <c r="A155" s="153">
        <v>144</v>
      </c>
      <c r="B155" s="308"/>
      <c r="C155" s="264" t="s">
        <v>490</v>
      </c>
      <c r="D155" s="51" t="s">
        <v>59</v>
      </c>
      <c r="E155" s="90"/>
      <c r="F155" s="51"/>
      <c r="G155" s="89"/>
      <c r="H155" s="172"/>
      <c r="I155" s="70" t="s">
        <v>472</v>
      </c>
      <c r="J155" s="70">
        <f t="shared" si="19"/>
        <v>1</v>
      </c>
      <c r="K155" s="70" t="b">
        <f>2=SUM(OR(AU155,AV155,AW155),AND($AH155,$AJ155))</f>
        <v>1</v>
      </c>
      <c r="L155" s="145"/>
      <c r="M155" s="7"/>
      <c r="N155" s="7"/>
      <c r="O155" s="72"/>
      <c r="P155" s="72"/>
      <c r="Q155" s="72"/>
      <c r="R155" s="72"/>
      <c r="S155" s="72"/>
      <c r="T155" s="72"/>
      <c r="U155" s="72"/>
      <c r="V155" s="72"/>
      <c r="W155" s="72"/>
      <c r="X155" s="72"/>
      <c r="Y155" s="72"/>
      <c r="Z155" s="72"/>
      <c r="AA155" s="72"/>
      <c r="AB155" s="72"/>
      <c r="AC155" s="7"/>
      <c r="AD155" s="7"/>
      <c r="AE155" s="7"/>
      <c r="AF155" s="7"/>
      <c r="AG155" s="7"/>
      <c r="AH155" s="7">
        <f>$AH$1</f>
        <v>1</v>
      </c>
      <c r="AI155" s="7"/>
      <c r="AJ155" s="7">
        <f>$AJ$1</f>
        <v>1</v>
      </c>
      <c r="AK155" s="7"/>
      <c r="AL155" s="7"/>
      <c r="AM155" s="7"/>
      <c r="AN155" s="7"/>
      <c r="AO155" s="7"/>
      <c r="AP155" s="7"/>
      <c r="AQ155" s="7"/>
      <c r="AR155" s="145"/>
      <c r="AS155" s="7"/>
      <c r="AT155" s="7"/>
      <c r="AU155" s="7">
        <f t="shared" si="27"/>
        <v>1</v>
      </c>
      <c r="AV155" s="7">
        <f t="shared" si="24"/>
        <v>1</v>
      </c>
      <c r="AW155" s="7">
        <f t="shared" si="25"/>
        <v>1</v>
      </c>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16"/>
    </row>
    <row r="156" spans="1:81" ht="29.15" x14ac:dyDescent="0.4">
      <c r="A156" s="113">
        <v>145</v>
      </c>
      <c r="B156" s="308"/>
      <c r="C156" s="264" t="s">
        <v>491</v>
      </c>
      <c r="D156" s="51" t="s">
        <v>59</v>
      </c>
      <c r="E156" s="90"/>
      <c r="F156" s="51"/>
      <c r="G156" s="89"/>
      <c r="H156" s="172"/>
      <c r="I156" s="70" t="s">
        <v>274</v>
      </c>
      <c r="J156" s="70">
        <f t="shared" si="19"/>
        <v>1</v>
      </c>
      <c r="K156" s="149" t="b">
        <f t="shared" si="26"/>
        <v>1</v>
      </c>
      <c r="L156" s="145"/>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145"/>
      <c r="AS156" s="7"/>
      <c r="AT156" s="7"/>
      <c r="AU156" s="7">
        <f t="shared" si="27"/>
        <v>1</v>
      </c>
      <c r="AV156" s="7">
        <f t="shared" si="24"/>
        <v>1</v>
      </c>
      <c r="AW156" s="7">
        <f t="shared" si="25"/>
        <v>1</v>
      </c>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16"/>
    </row>
    <row r="157" spans="1:81" ht="29.6" thickBot="1" x14ac:dyDescent="0.45">
      <c r="A157" s="153">
        <v>146</v>
      </c>
      <c r="B157" s="309"/>
      <c r="C157" s="115" t="s">
        <v>492</v>
      </c>
      <c r="D157" s="109" t="s">
        <v>59</v>
      </c>
      <c r="E157" s="91"/>
      <c r="F157" s="109"/>
      <c r="G157" s="92"/>
      <c r="H157" s="172"/>
      <c r="I157" s="70" t="s">
        <v>472</v>
      </c>
      <c r="J157" s="70">
        <f t="shared" si="19"/>
        <v>1</v>
      </c>
      <c r="K157" s="70" t="b">
        <f>2=SUM(OR(AU157,AV157,AW157),AND($AH157,$AJ157))</f>
        <v>1</v>
      </c>
      <c r="L157" s="145"/>
      <c r="M157" s="7"/>
      <c r="N157" s="7"/>
      <c r="O157" s="72"/>
      <c r="P157" s="72"/>
      <c r="Q157" s="72"/>
      <c r="R157" s="72"/>
      <c r="S157" s="72"/>
      <c r="T157" s="72"/>
      <c r="U157" s="72"/>
      <c r="V157" s="72"/>
      <c r="W157" s="72"/>
      <c r="X157" s="72"/>
      <c r="Y157" s="72"/>
      <c r="Z157" s="72"/>
      <c r="AA157" s="72"/>
      <c r="AB157" s="72"/>
      <c r="AC157" s="7"/>
      <c r="AD157" s="7"/>
      <c r="AE157" s="7"/>
      <c r="AF157" s="7"/>
      <c r="AG157" s="7"/>
      <c r="AH157" s="7">
        <f>$AH$1</f>
        <v>1</v>
      </c>
      <c r="AI157" s="7"/>
      <c r="AJ157" s="7">
        <f>$AJ$1</f>
        <v>1</v>
      </c>
      <c r="AK157" s="7"/>
      <c r="AL157" s="7"/>
      <c r="AM157" s="7"/>
      <c r="AN157" s="7"/>
      <c r="AO157" s="7"/>
      <c r="AP157" s="7"/>
      <c r="AQ157" s="7"/>
      <c r="AR157" s="145"/>
      <c r="AS157" s="7"/>
      <c r="AT157" s="7"/>
      <c r="AU157" s="7">
        <f t="shared" si="27"/>
        <v>1</v>
      </c>
      <c r="AV157" s="7">
        <f t="shared" si="24"/>
        <v>1</v>
      </c>
      <c r="AW157" s="7">
        <f t="shared" si="25"/>
        <v>1</v>
      </c>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16"/>
    </row>
    <row r="158" spans="1:81" ht="34.75" customHeight="1" x14ac:dyDescent="0.4">
      <c r="A158" s="113">
        <v>147</v>
      </c>
      <c r="B158" s="307" t="s">
        <v>493</v>
      </c>
      <c r="C158" s="268" t="s">
        <v>1095</v>
      </c>
      <c r="D158" s="121" t="s">
        <v>59</v>
      </c>
      <c r="E158" s="93"/>
      <c r="F158" s="226"/>
      <c r="G158" s="94"/>
      <c r="H158" s="172"/>
      <c r="I158" s="70" t="s">
        <v>274</v>
      </c>
      <c r="J158" s="70">
        <f t="shared" si="19"/>
        <v>1</v>
      </c>
      <c r="K158" s="149" t="b">
        <f t="shared" si="26"/>
        <v>1</v>
      </c>
      <c r="L158" s="145"/>
      <c r="M158" s="7"/>
      <c r="N158" s="7"/>
      <c r="O158" s="72"/>
      <c r="P158" s="72"/>
      <c r="Q158" s="72"/>
      <c r="R158" s="72"/>
      <c r="S158" s="72"/>
      <c r="T158" s="72"/>
      <c r="U158" s="72"/>
      <c r="V158" s="72"/>
      <c r="W158" s="72"/>
      <c r="X158" s="72"/>
      <c r="Y158" s="72"/>
      <c r="Z158" s="72"/>
      <c r="AA158" s="72"/>
      <c r="AB158" s="72"/>
      <c r="AC158" s="7"/>
      <c r="AD158" s="7"/>
      <c r="AE158" s="7"/>
      <c r="AF158" s="7"/>
      <c r="AG158" s="7"/>
      <c r="AH158" s="7"/>
      <c r="AI158" s="7"/>
      <c r="AJ158" s="7"/>
      <c r="AK158" s="7"/>
      <c r="AL158" s="7"/>
      <c r="AM158" s="7"/>
      <c r="AN158" s="7"/>
      <c r="AO158" s="7"/>
      <c r="AP158" s="7"/>
      <c r="AQ158" s="7"/>
      <c r="AR158" s="145"/>
      <c r="AS158" s="7"/>
      <c r="AT158" s="7"/>
      <c r="AU158" s="7">
        <f t="shared" si="27"/>
        <v>1</v>
      </c>
      <c r="AV158" s="7">
        <f t="shared" si="24"/>
        <v>1</v>
      </c>
      <c r="AW158" s="7">
        <f t="shared" si="25"/>
        <v>1</v>
      </c>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16"/>
    </row>
    <row r="159" spans="1:81" ht="29.15" x14ac:dyDescent="0.4">
      <c r="A159" s="153">
        <v>186</v>
      </c>
      <c r="B159" s="308"/>
      <c r="C159" s="310" t="s">
        <v>1096</v>
      </c>
      <c r="D159" s="122" t="s">
        <v>136</v>
      </c>
      <c r="E159" s="125"/>
      <c r="F159" s="51" t="s">
        <v>1099</v>
      </c>
      <c r="G159" s="88"/>
      <c r="H159" s="172"/>
      <c r="I159" s="70" t="s">
        <v>495</v>
      </c>
      <c r="J159" s="70">
        <f t="shared" si="19"/>
        <v>1</v>
      </c>
      <c r="K159" s="149" t="b">
        <f>1=$BV159</f>
        <v>1</v>
      </c>
      <c r="L159" s="145"/>
      <c r="M159" s="7"/>
      <c r="N159" s="7"/>
      <c r="O159" s="72"/>
      <c r="P159" s="72"/>
      <c r="Q159" s="72"/>
      <c r="R159" s="72"/>
      <c r="S159" s="72"/>
      <c r="T159" s="72"/>
      <c r="U159" s="72"/>
      <c r="V159" s="72"/>
      <c r="W159" s="72"/>
      <c r="X159" s="72"/>
      <c r="Y159" s="72"/>
      <c r="Z159" s="72"/>
      <c r="AA159" s="72"/>
      <c r="AB159" s="72"/>
      <c r="AC159" s="7"/>
      <c r="AD159" s="7"/>
      <c r="AE159" s="7"/>
      <c r="AF159" s="7"/>
      <c r="AG159" s="7"/>
      <c r="AH159" s="7"/>
      <c r="AI159" s="7"/>
      <c r="AJ159" s="7"/>
      <c r="AK159" s="7"/>
      <c r="AL159" s="7"/>
      <c r="AM159" s="7"/>
      <c r="AN159" s="7"/>
      <c r="AO159" s="7"/>
      <c r="AP159" s="7"/>
      <c r="AQ159" s="7"/>
      <c r="AR159" s="145"/>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f>$BV$1</f>
        <v>1</v>
      </c>
      <c r="BW159" s="7"/>
      <c r="BX159" s="7"/>
      <c r="BY159" s="7"/>
      <c r="BZ159" s="7"/>
      <c r="CA159" s="7"/>
      <c r="CB159" s="7"/>
      <c r="CC159" s="16"/>
    </row>
    <row r="160" spans="1:81" x14ac:dyDescent="0.4">
      <c r="A160" s="153">
        <v>148</v>
      </c>
      <c r="B160" s="308"/>
      <c r="C160" s="311"/>
      <c r="D160" s="111" t="s">
        <v>494</v>
      </c>
      <c r="E160" s="90"/>
      <c r="F160" s="51"/>
      <c r="G160" s="89"/>
      <c r="H160" s="172"/>
      <c r="I160" s="70" t="s">
        <v>495</v>
      </c>
      <c r="J160" s="70">
        <f t="shared" si="19"/>
        <v>1</v>
      </c>
      <c r="K160" s="149" t="b">
        <f>1=$BV160</f>
        <v>1</v>
      </c>
      <c r="L160" s="145"/>
      <c r="M160" s="7"/>
      <c r="N160" s="7"/>
      <c r="O160" s="72"/>
      <c r="P160" s="72"/>
      <c r="Q160" s="72"/>
      <c r="R160" s="72"/>
      <c r="S160" s="72"/>
      <c r="T160" s="72"/>
      <c r="U160" s="72"/>
      <c r="V160" s="72"/>
      <c r="W160" s="72"/>
      <c r="X160" s="72"/>
      <c r="Y160" s="72"/>
      <c r="Z160" s="72"/>
      <c r="AA160" s="72"/>
      <c r="AB160" s="72"/>
      <c r="AC160" s="7"/>
      <c r="AD160" s="7"/>
      <c r="AE160" s="7"/>
      <c r="AF160" s="7"/>
      <c r="AG160" s="7"/>
      <c r="AH160" s="7"/>
      <c r="AI160" s="7"/>
      <c r="AJ160" s="7"/>
      <c r="AK160" s="7"/>
      <c r="AL160" s="7"/>
      <c r="AM160" s="7"/>
      <c r="AN160" s="7"/>
      <c r="AO160" s="7"/>
      <c r="AP160" s="7"/>
      <c r="AQ160" s="7"/>
      <c r="AR160" s="145"/>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f>$BV$1</f>
        <v>1</v>
      </c>
      <c r="BW160" s="7"/>
      <c r="BX160" s="7"/>
      <c r="BY160" s="7"/>
      <c r="BZ160" s="7"/>
      <c r="CA160" s="7"/>
      <c r="CB160" s="7"/>
      <c r="CC160" s="16"/>
    </row>
    <row r="161" spans="1:81" x14ac:dyDescent="0.4">
      <c r="A161" s="113">
        <v>149</v>
      </c>
      <c r="B161" s="308"/>
      <c r="C161" s="311"/>
      <c r="D161" s="111" t="s">
        <v>496</v>
      </c>
      <c r="E161" s="90"/>
      <c r="F161" s="51"/>
      <c r="G161" s="89"/>
      <c r="H161" s="172"/>
      <c r="I161" s="70" t="s">
        <v>495</v>
      </c>
      <c r="J161" s="71">
        <f t="shared" si="19"/>
        <v>1</v>
      </c>
      <c r="K161" s="149" t="b">
        <f t="shared" ref="K161:K162" si="28">1=$BV161</f>
        <v>1</v>
      </c>
      <c r="L161" s="145"/>
      <c r="M161" s="7"/>
      <c r="N161" s="7"/>
      <c r="O161" s="72"/>
      <c r="P161" s="72"/>
      <c r="Q161" s="72"/>
      <c r="R161" s="72"/>
      <c r="S161" s="72"/>
      <c r="T161" s="72"/>
      <c r="U161" s="72"/>
      <c r="V161" s="72"/>
      <c r="W161" s="72"/>
      <c r="X161" s="72"/>
      <c r="Y161" s="72"/>
      <c r="Z161" s="72"/>
      <c r="AA161" s="72"/>
      <c r="AB161" s="72"/>
      <c r="AC161" s="7"/>
      <c r="AD161" s="7"/>
      <c r="AE161" s="7"/>
      <c r="AF161" s="7"/>
      <c r="AG161" s="7"/>
      <c r="AH161" s="7"/>
      <c r="AI161" s="7"/>
      <c r="AJ161" s="7"/>
      <c r="AK161" s="7"/>
      <c r="AL161" s="7"/>
      <c r="AM161" s="7"/>
      <c r="AN161" s="7"/>
      <c r="AO161" s="7"/>
      <c r="AP161" s="7"/>
      <c r="AQ161" s="7"/>
      <c r="AR161" s="145"/>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f t="shared" ref="BV161:BV162" si="29">$BV$1</f>
        <v>1</v>
      </c>
      <c r="BW161" s="7"/>
      <c r="BX161" s="7"/>
      <c r="BY161" s="7"/>
      <c r="BZ161" s="7"/>
      <c r="CA161" s="7"/>
      <c r="CB161" s="7"/>
      <c r="CC161" s="16"/>
    </row>
    <row r="162" spans="1:81" x14ac:dyDescent="0.4">
      <c r="A162" s="153">
        <v>150</v>
      </c>
      <c r="B162" s="308"/>
      <c r="C162" s="312"/>
      <c r="D162" s="111" t="s">
        <v>497</v>
      </c>
      <c r="E162" s="90"/>
      <c r="F162" s="51"/>
      <c r="G162" s="89"/>
      <c r="H162" s="172"/>
      <c r="I162" s="70" t="s">
        <v>495</v>
      </c>
      <c r="J162" s="70">
        <f t="shared" si="19"/>
        <v>1</v>
      </c>
      <c r="K162" s="149" t="b">
        <f t="shared" si="28"/>
        <v>1</v>
      </c>
      <c r="L162" s="145"/>
      <c r="M162" s="7"/>
      <c r="N162" s="7"/>
      <c r="O162" s="72"/>
      <c r="P162" s="72"/>
      <c r="Q162" s="72"/>
      <c r="R162" s="72"/>
      <c r="S162" s="72"/>
      <c r="T162" s="72"/>
      <c r="U162" s="72"/>
      <c r="V162" s="72"/>
      <c r="W162" s="72"/>
      <c r="X162" s="72"/>
      <c r="Y162" s="72"/>
      <c r="Z162" s="72"/>
      <c r="AA162" s="72"/>
      <c r="AB162" s="72"/>
      <c r="AC162" s="7"/>
      <c r="AD162" s="7"/>
      <c r="AE162" s="7"/>
      <c r="AF162" s="7"/>
      <c r="AG162" s="7"/>
      <c r="AH162" s="7"/>
      <c r="AI162" s="7"/>
      <c r="AJ162" s="7"/>
      <c r="AK162" s="7"/>
      <c r="AL162" s="7"/>
      <c r="AM162" s="7"/>
      <c r="AN162" s="7"/>
      <c r="AO162" s="7"/>
      <c r="AP162" s="7"/>
      <c r="AQ162" s="7"/>
      <c r="AR162" s="145"/>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f t="shared" si="29"/>
        <v>1</v>
      </c>
      <c r="BW162" s="7"/>
      <c r="BX162" s="7"/>
      <c r="BY162" s="7"/>
      <c r="BZ162" s="7"/>
      <c r="CA162" s="7"/>
      <c r="CB162" s="7"/>
      <c r="CC162" s="16"/>
    </row>
    <row r="163" spans="1:81" x14ac:dyDescent="0.4">
      <c r="A163" s="113">
        <v>151</v>
      </c>
      <c r="B163" s="308"/>
      <c r="C163" s="310" t="s">
        <v>498</v>
      </c>
      <c r="D163" s="111" t="s">
        <v>136</v>
      </c>
      <c r="E163" s="125"/>
      <c r="F163" s="51" t="s">
        <v>296</v>
      </c>
      <c r="G163" s="89"/>
      <c r="H163" s="172"/>
      <c r="I163" s="148"/>
      <c r="J163" s="148">
        <f t="shared" si="19"/>
        <v>1</v>
      </c>
      <c r="K163" s="148" t="b">
        <f>0&lt;SUM(J164,J165)</f>
        <v>1</v>
      </c>
      <c r="L163" s="145"/>
      <c r="M163" s="7"/>
      <c r="N163" s="7"/>
      <c r="O163" s="72"/>
      <c r="P163" s="72"/>
      <c r="Q163" s="72"/>
      <c r="R163" s="72"/>
      <c r="S163" s="72"/>
      <c r="T163" s="72"/>
      <c r="U163" s="72"/>
      <c r="V163" s="72"/>
      <c r="W163" s="72"/>
      <c r="X163" s="72"/>
      <c r="Y163" s="72"/>
      <c r="Z163" s="72"/>
      <c r="AA163" s="72"/>
      <c r="AB163" s="72"/>
      <c r="AC163" s="7"/>
      <c r="AD163" s="7"/>
      <c r="AE163" s="7"/>
      <c r="AF163" s="7"/>
      <c r="AG163" s="7"/>
      <c r="AH163" s="7"/>
      <c r="AI163" s="7"/>
      <c r="AJ163" s="7"/>
      <c r="AK163" s="7"/>
      <c r="AL163" s="7"/>
      <c r="AM163" s="7"/>
      <c r="AN163" s="7"/>
      <c r="AO163" s="7"/>
      <c r="AP163" s="7"/>
      <c r="AQ163" s="7"/>
      <c r="AR163" s="145"/>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16"/>
    </row>
    <row r="164" spans="1:81" ht="29.15" x14ac:dyDescent="0.4">
      <c r="A164" s="153">
        <v>152</v>
      </c>
      <c r="B164" s="308"/>
      <c r="C164" s="311"/>
      <c r="D164" s="111" t="s">
        <v>499</v>
      </c>
      <c r="E164" s="90"/>
      <c r="F164" s="51"/>
      <c r="G164" s="89"/>
      <c r="H164" s="172"/>
      <c r="I164" s="70" t="s">
        <v>274</v>
      </c>
      <c r="J164" s="70">
        <f t="shared" si="19"/>
        <v>1</v>
      </c>
      <c r="K164" s="149" t="b">
        <f t="shared" ref="K164" si="30">OR($AU164,$AV164,$AW164)</f>
        <v>1</v>
      </c>
      <c r="L164" s="145"/>
      <c r="M164" s="7"/>
      <c r="N164" s="7"/>
      <c r="O164" s="72"/>
      <c r="P164" s="72"/>
      <c r="Q164" s="72"/>
      <c r="R164" s="72"/>
      <c r="S164" s="72"/>
      <c r="T164" s="72"/>
      <c r="U164" s="72"/>
      <c r="V164" s="72"/>
      <c r="W164" s="72"/>
      <c r="X164" s="72"/>
      <c r="Y164" s="72"/>
      <c r="Z164" s="72"/>
      <c r="AA164" s="72"/>
      <c r="AB164" s="72"/>
      <c r="AC164" s="7"/>
      <c r="AD164" s="7"/>
      <c r="AE164" s="7"/>
      <c r="AF164" s="7"/>
      <c r="AG164" s="7"/>
      <c r="AH164" s="7"/>
      <c r="AI164" s="7"/>
      <c r="AJ164" s="7"/>
      <c r="AK164" s="7"/>
      <c r="AL164" s="7"/>
      <c r="AM164" s="7"/>
      <c r="AN164" s="7"/>
      <c r="AO164" s="7"/>
      <c r="AP164" s="7"/>
      <c r="AQ164" s="7"/>
      <c r="AR164" s="145"/>
      <c r="AS164" s="7"/>
      <c r="AT164" s="7"/>
      <c r="AU164" s="7">
        <f t="shared" ref="AU164" si="31">$AU$1</f>
        <v>1</v>
      </c>
      <c r="AV164" s="7">
        <f t="shared" ref="AV164" si="32">$AV$1</f>
        <v>1</v>
      </c>
      <c r="AW164" s="7">
        <f t="shared" ref="AW164" si="33">$AW$1</f>
        <v>1</v>
      </c>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16"/>
    </row>
    <row r="165" spans="1:81" ht="29.6" thickBot="1" x14ac:dyDescent="0.45">
      <c r="A165" s="113">
        <v>153</v>
      </c>
      <c r="B165" s="309"/>
      <c r="C165" s="313"/>
      <c r="D165" s="123" t="s">
        <v>500</v>
      </c>
      <c r="E165" s="99"/>
      <c r="F165" s="112"/>
      <c r="G165" s="96"/>
      <c r="H165" s="172"/>
      <c r="I165" s="71" t="s">
        <v>321</v>
      </c>
      <c r="J165" s="71">
        <f t="shared" si="19"/>
        <v>1</v>
      </c>
      <c r="K165" s="149" t="b">
        <f>2=SUM($M165,AR165)</f>
        <v>1</v>
      </c>
      <c r="L165" s="145"/>
      <c r="M165" s="7">
        <f>$M$1</f>
        <v>1</v>
      </c>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145">
        <f>AR1</f>
        <v>1</v>
      </c>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16"/>
    </row>
    <row r="166" spans="1:81" ht="15" thickBot="1" x14ac:dyDescent="0.45">
      <c r="A166" s="318" t="s">
        <v>501</v>
      </c>
      <c r="B166" s="319"/>
      <c r="C166" s="319"/>
      <c r="D166" s="319"/>
      <c r="E166" s="319"/>
      <c r="F166" s="319"/>
      <c r="G166" s="320"/>
      <c r="H166" s="171"/>
      <c r="I166" s="148"/>
      <c r="J166" s="148"/>
      <c r="K166" s="148"/>
      <c r="L166" s="145"/>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145"/>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16"/>
    </row>
    <row r="167" spans="1:81" ht="29.6" thickBot="1" x14ac:dyDescent="0.45">
      <c r="A167" s="153">
        <v>154</v>
      </c>
      <c r="B167" s="263" t="s">
        <v>502</v>
      </c>
      <c r="C167" s="267" t="s">
        <v>503</v>
      </c>
      <c r="D167" s="120" t="s">
        <v>59</v>
      </c>
      <c r="E167" s="101"/>
      <c r="F167" s="120"/>
      <c r="G167" s="102"/>
      <c r="H167" s="172"/>
      <c r="I167" s="70" t="s">
        <v>400</v>
      </c>
      <c r="J167" s="70">
        <f t="shared" si="19"/>
        <v>1</v>
      </c>
      <c r="K167" s="149" t="b">
        <f>OR($AT167,$AU167,$AV167,$AW167)</f>
        <v>1</v>
      </c>
      <c r="L167" s="145"/>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145"/>
      <c r="AS167" s="7"/>
      <c r="AT167" s="7">
        <f>$AT$1</f>
        <v>1</v>
      </c>
      <c r="AU167" s="7">
        <f>$AU$1</f>
        <v>1</v>
      </c>
      <c r="AV167" s="7">
        <f t="shared" ref="AV167:AV171" si="34">$AV$1</f>
        <v>1</v>
      </c>
      <c r="AW167" s="7">
        <f t="shared" ref="AW167:AW171" si="35">$AW$1</f>
        <v>1</v>
      </c>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16"/>
    </row>
    <row r="168" spans="1:81" ht="29.15" x14ac:dyDescent="0.4">
      <c r="A168" s="113">
        <v>155</v>
      </c>
      <c r="B168" s="307" t="s">
        <v>504</v>
      </c>
      <c r="C168" s="268" t="s">
        <v>505</v>
      </c>
      <c r="D168" s="110" t="s">
        <v>59</v>
      </c>
      <c r="E168" s="93"/>
      <c r="F168" s="110"/>
      <c r="G168" s="94"/>
      <c r="H168" s="172"/>
      <c r="I168" s="70" t="s">
        <v>400</v>
      </c>
      <c r="J168" s="70">
        <f t="shared" si="19"/>
        <v>1</v>
      </c>
      <c r="K168" s="149" t="b">
        <f t="shared" ref="K168:K169" si="36">OR($AT168,$AU168,$AV168,$AW168)</f>
        <v>1</v>
      </c>
      <c r="L168" s="145"/>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145"/>
      <c r="AS168" s="7"/>
      <c r="AT168" s="7">
        <f>$AT$1</f>
        <v>1</v>
      </c>
      <c r="AU168" s="7">
        <f>$AU$1</f>
        <v>1</v>
      </c>
      <c r="AV168" s="7">
        <f t="shared" si="34"/>
        <v>1</v>
      </c>
      <c r="AW168" s="7">
        <f t="shared" si="35"/>
        <v>1</v>
      </c>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10"/>
      <c r="BX168" s="10"/>
      <c r="BY168" s="7"/>
      <c r="BZ168" s="7"/>
      <c r="CA168" s="7"/>
      <c r="CB168" s="7"/>
      <c r="CC168" s="16"/>
    </row>
    <row r="169" spans="1:81" ht="29.15" x14ac:dyDescent="0.4">
      <c r="A169" s="153">
        <v>156</v>
      </c>
      <c r="B169" s="308"/>
      <c r="C169" s="264" t="s">
        <v>506</v>
      </c>
      <c r="D169" s="51" t="s">
        <v>59</v>
      </c>
      <c r="E169" s="90"/>
      <c r="F169" s="51"/>
      <c r="G169" s="89"/>
      <c r="H169" s="172"/>
      <c r="I169" s="70" t="s">
        <v>400</v>
      </c>
      <c r="J169" s="70">
        <f t="shared" si="19"/>
        <v>1</v>
      </c>
      <c r="K169" s="149" t="b">
        <f t="shared" si="36"/>
        <v>1</v>
      </c>
      <c r="L169" s="145"/>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145"/>
      <c r="AS169" s="7"/>
      <c r="AT169" s="7">
        <f>$AT$1</f>
        <v>1</v>
      </c>
      <c r="AU169" s="7">
        <f>$AU$1</f>
        <v>1</v>
      </c>
      <c r="AV169" s="7">
        <f t="shared" si="34"/>
        <v>1</v>
      </c>
      <c r="AW169" s="7">
        <f t="shared" si="35"/>
        <v>1</v>
      </c>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16"/>
    </row>
    <row r="170" spans="1:81" ht="29.15" x14ac:dyDescent="0.4">
      <c r="A170" s="113">
        <v>157</v>
      </c>
      <c r="B170" s="308"/>
      <c r="C170" s="264" t="s">
        <v>507</v>
      </c>
      <c r="D170" s="51" t="s">
        <v>59</v>
      </c>
      <c r="E170" s="90"/>
      <c r="F170" s="51"/>
      <c r="G170" s="89"/>
      <c r="H170" s="172"/>
      <c r="I170" s="71" t="s">
        <v>508</v>
      </c>
      <c r="J170" s="70">
        <f t="shared" si="19"/>
        <v>1</v>
      </c>
      <c r="K170" s="149" t="b">
        <f>OR($BW170,$BX170)</f>
        <v>1</v>
      </c>
      <c r="L170" s="145"/>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145"/>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f>$BW$1</f>
        <v>1</v>
      </c>
      <c r="BX170" s="7">
        <f>$BX$1</f>
        <v>1</v>
      </c>
      <c r="BY170" s="7"/>
      <c r="BZ170" s="7"/>
      <c r="CA170" s="7"/>
      <c r="CB170" s="7"/>
      <c r="CC170" s="16"/>
    </row>
    <row r="171" spans="1:81" ht="29.6" thickBot="1" x14ac:dyDescent="0.45">
      <c r="A171" s="153">
        <v>158</v>
      </c>
      <c r="B171" s="309"/>
      <c r="C171" s="115" t="s">
        <v>509</v>
      </c>
      <c r="D171" s="109" t="s">
        <v>59</v>
      </c>
      <c r="E171" s="91"/>
      <c r="F171" s="109"/>
      <c r="G171" s="92"/>
      <c r="H171" s="172"/>
      <c r="I171" s="71" t="s">
        <v>510</v>
      </c>
      <c r="J171" s="71">
        <f t="shared" si="19"/>
        <v>1</v>
      </c>
      <c r="K171" s="71" t="b">
        <f>3=SUM(OR(AV171,AW171),AND(AH171,AJ171),BY171)</f>
        <v>1</v>
      </c>
      <c r="L171" s="145"/>
      <c r="M171" s="7"/>
      <c r="N171" s="7"/>
      <c r="O171" s="7"/>
      <c r="P171" s="7"/>
      <c r="Q171" s="7"/>
      <c r="R171" s="7"/>
      <c r="S171" s="7"/>
      <c r="T171" s="7"/>
      <c r="U171" s="7"/>
      <c r="V171" s="7"/>
      <c r="W171" s="7"/>
      <c r="X171" s="7"/>
      <c r="Y171" s="7"/>
      <c r="Z171" s="7"/>
      <c r="AA171" s="7"/>
      <c r="AB171" s="7"/>
      <c r="AC171" s="7"/>
      <c r="AD171" s="7"/>
      <c r="AE171" s="7"/>
      <c r="AF171" s="7"/>
      <c r="AG171" s="7"/>
      <c r="AH171" s="7">
        <f>$AH$1</f>
        <v>1</v>
      </c>
      <c r="AI171" s="7"/>
      <c r="AJ171" s="7">
        <f>$AJ$1</f>
        <v>1</v>
      </c>
      <c r="AL171" s="7"/>
      <c r="AM171" s="7"/>
      <c r="AN171" s="7"/>
      <c r="AO171" s="7"/>
      <c r="AP171" s="7"/>
      <c r="AQ171" s="7"/>
      <c r="AR171" s="145"/>
      <c r="AS171" s="7"/>
      <c r="AT171" s="7"/>
      <c r="AU171" s="7"/>
      <c r="AV171" s="7">
        <f t="shared" si="34"/>
        <v>1</v>
      </c>
      <c r="AW171" s="7">
        <f t="shared" si="35"/>
        <v>1</v>
      </c>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f>$BY$1</f>
        <v>1</v>
      </c>
      <c r="BZ171" s="7"/>
      <c r="CA171" s="7"/>
      <c r="CB171" s="7"/>
      <c r="CC171" s="16"/>
    </row>
    <row r="172" spans="1:81" ht="29.15" x14ac:dyDescent="0.4">
      <c r="A172" s="113">
        <v>159</v>
      </c>
      <c r="B172" s="307" t="s">
        <v>511</v>
      </c>
      <c r="C172" s="268" t="s">
        <v>512</v>
      </c>
      <c r="D172" s="110" t="s">
        <v>59</v>
      </c>
      <c r="E172" s="93"/>
      <c r="F172" s="110"/>
      <c r="G172" s="94"/>
      <c r="H172" s="172"/>
      <c r="I172" s="71" t="s">
        <v>367</v>
      </c>
      <c r="J172" s="71">
        <f t="shared" si="19"/>
        <v>1</v>
      </c>
      <c r="K172" s="71" t="b">
        <f t="shared" ref="K172:K173" si="37">1=BP172</f>
        <v>1</v>
      </c>
      <c r="L172" s="145"/>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145"/>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6">
        <f t="shared" ref="BP172:BP173" si="38">$BP$1</f>
        <v>1</v>
      </c>
      <c r="BQ172" s="6"/>
      <c r="BR172" s="6"/>
      <c r="BS172" s="7"/>
      <c r="BT172" s="7"/>
      <c r="BU172" s="7"/>
      <c r="BV172" s="7"/>
      <c r="BW172" s="7"/>
      <c r="BX172" s="7"/>
      <c r="BY172" s="7"/>
      <c r="BZ172" s="7"/>
      <c r="CA172" s="7"/>
      <c r="CB172" s="7"/>
      <c r="CC172" s="16"/>
    </row>
    <row r="173" spans="1:81" ht="29.6" thickBot="1" x14ac:dyDescent="0.45">
      <c r="A173" s="153">
        <v>160</v>
      </c>
      <c r="B173" s="309"/>
      <c r="C173" s="115" t="s">
        <v>513</v>
      </c>
      <c r="D173" s="109" t="s">
        <v>59</v>
      </c>
      <c r="E173" s="91"/>
      <c r="F173" s="109"/>
      <c r="G173" s="92"/>
      <c r="H173" s="172"/>
      <c r="I173" s="71" t="s">
        <v>367</v>
      </c>
      <c r="J173" s="71">
        <f t="shared" si="19"/>
        <v>1</v>
      </c>
      <c r="K173" s="71" t="b">
        <f t="shared" si="37"/>
        <v>1</v>
      </c>
      <c r="L173" s="145"/>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145"/>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6">
        <f t="shared" si="38"/>
        <v>1</v>
      </c>
      <c r="BQ173" s="6"/>
      <c r="BR173" s="6"/>
      <c r="BS173" s="7"/>
      <c r="BT173" s="7"/>
      <c r="BU173" s="7"/>
      <c r="BV173" s="7"/>
      <c r="BW173" s="7"/>
      <c r="BX173" s="7"/>
      <c r="BY173" s="7"/>
      <c r="BZ173" s="7"/>
      <c r="CA173" s="7"/>
      <c r="CB173" s="7"/>
      <c r="CC173" s="16"/>
    </row>
    <row r="174" spans="1:81" ht="29.6" thickBot="1" x14ac:dyDescent="0.45">
      <c r="A174" s="113">
        <v>161</v>
      </c>
      <c r="B174" s="261" t="s">
        <v>514</v>
      </c>
      <c r="C174" s="268" t="s">
        <v>515</v>
      </c>
      <c r="D174" s="124" t="s">
        <v>59</v>
      </c>
      <c r="E174" s="100"/>
      <c r="F174" s="124"/>
      <c r="G174" s="103"/>
      <c r="H174" s="172"/>
      <c r="I174" s="70" t="s">
        <v>516</v>
      </c>
      <c r="J174" s="70">
        <f t="shared" si="19"/>
        <v>0</v>
      </c>
      <c r="K174" s="149" t="b">
        <f>2=SUM($M174,$L174)</f>
        <v>0</v>
      </c>
      <c r="L174" s="145">
        <f>$L$1</f>
        <v>0</v>
      </c>
      <c r="M174" s="7">
        <f>$M$1</f>
        <v>1</v>
      </c>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16"/>
    </row>
    <row r="175" spans="1:81" ht="15" thickBot="1" x14ac:dyDescent="0.45">
      <c r="A175" s="318" t="s">
        <v>517</v>
      </c>
      <c r="B175" s="319"/>
      <c r="C175" s="319"/>
      <c r="D175" s="319"/>
      <c r="E175" s="319"/>
      <c r="F175" s="319"/>
      <c r="G175" s="320"/>
      <c r="H175" s="171"/>
      <c r="I175" s="148"/>
      <c r="J175" s="148"/>
      <c r="K175" s="148"/>
      <c r="L175" s="145"/>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145"/>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16"/>
    </row>
    <row r="176" spans="1:81" ht="29.6" thickBot="1" x14ac:dyDescent="0.45">
      <c r="A176" s="176">
        <v>162</v>
      </c>
      <c r="B176" s="42" t="s">
        <v>518</v>
      </c>
      <c r="C176" s="119" t="s">
        <v>519</v>
      </c>
      <c r="D176" s="38" t="s">
        <v>59</v>
      </c>
      <c r="E176" s="101"/>
      <c r="F176" s="224" t="s">
        <v>520</v>
      </c>
      <c r="G176" s="104"/>
      <c r="H176" s="173"/>
      <c r="I176" s="70" t="s">
        <v>321</v>
      </c>
      <c r="J176" s="70">
        <f>IF(K176=TRUE,1,0)</f>
        <v>1</v>
      </c>
      <c r="K176" s="149" t="b">
        <f>2=SUM($M176,AR176)</f>
        <v>1</v>
      </c>
      <c r="L176" s="145"/>
      <c r="M176" s="7">
        <f>$M$1</f>
        <v>1</v>
      </c>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145">
        <f>AR1</f>
        <v>1</v>
      </c>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16"/>
    </row>
    <row r="177" spans="1:81" ht="15" thickBot="1" x14ac:dyDescent="0.45">
      <c r="A177" s="324" t="s">
        <v>521</v>
      </c>
      <c r="B177" s="325"/>
      <c r="C177" s="325"/>
      <c r="D177" s="325"/>
      <c r="E177" s="325"/>
      <c r="F177" s="325"/>
      <c r="G177" s="326"/>
      <c r="H177" s="174"/>
      <c r="I177" s="148"/>
      <c r="J177" s="148"/>
      <c r="K177" s="148"/>
      <c r="L177" s="145"/>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145"/>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16"/>
    </row>
    <row r="178" spans="1:81" ht="29.15" x14ac:dyDescent="0.4">
      <c r="A178" s="153">
        <v>163</v>
      </c>
      <c r="B178" s="307" t="s">
        <v>522</v>
      </c>
      <c r="C178" s="265" t="s">
        <v>260</v>
      </c>
      <c r="D178" s="107" t="s">
        <v>59</v>
      </c>
      <c r="E178" s="87"/>
      <c r="F178" s="107"/>
      <c r="G178" s="88"/>
      <c r="H178" s="172"/>
      <c r="I178" s="71" t="s">
        <v>1077</v>
      </c>
      <c r="J178" s="70">
        <f t="shared" si="19"/>
        <v>0</v>
      </c>
      <c r="K178" s="149" t="b">
        <f>2=SUM($L178,OR(O178,Q178, R178,S178,T178,U178))</f>
        <v>0</v>
      </c>
      <c r="L178" s="145">
        <f>$L$1</f>
        <v>0</v>
      </c>
      <c r="M178" s="7"/>
      <c r="N178" s="7"/>
      <c r="O178" s="7">
        <f>$O$1</f>
        <v>1</v>
      </c>
      <c r="P178" s="7"/>
      <c r="Q178" s="7">
        <f>Q1</f>
        <v>1</v>
      </c>
      <c r="R178" s="7">
        <f>R1</f>
        <v>1</v>
      </c>
      <c r="S178" s="7">
        <f>S1</f>
        <v>1</v>
      </c>
      <c r="T178" s="7">
        <f>$T$1</f>
        <v>1</v>
      </c>
      <c r="U178" s="7">
        <f>U1</f>
        <v>1</v>
      </c>
      <c r="V178" s="7"/>
      <c r="W178" s="7"/>
      <c r="X178" s="7"/>
      <c r="Y178" s="7"/>
      <c r="Z178" s="7"/>
      <c r="AA178" s="7"/>
      <c r="AB178" s="7"/>
      <c r="AC178" s="7"/>
      <c r="AD178" s="7"/>
      <c r="AE178" s="7"/>
      <c r="AF178" s="7"/>
      <c r="AG178" s="7"/>
      <c r="AH178" s="7"/>
      <c r="AI178" s="7"/>
      <c r="AJ178" s="7"/>
      <c r="AK178" s="7"/>
      <c r="AL178" s="7"/>
      <c r="AM178" s="7"/>
      <c r="AN178" s="7"/>
      <c r="AO178" s="7"/>
      <c r="AP178" s="7"/>
      <c r="AQ178" s="7"/>
      <c r="AR178" s="145"/>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16"/>
    </row>
    <row r="179" spans="1:81" ht="29.15" x14ac:dyDescent="0.4">
      <c r="A179" s="113">
        <v>164</v>
      </c>
      <c r="B179" s="308"/>
      <c r="C179" s="264" t="s">
        <v>523</v>
      </c>
      <c r="D179" s="51" t="s">
        <v>59</v>
      </c>
      <c r="E179" s="90"/>
      <c r="F179" s="51"/>
      <c r="G179" s="89"/>
      <c r="H179" s="172"/>
      <c r="I179" s="70" t="s">
        <v>524</v>
      </c>
      <c r="J179" s="70">
        <f t="shared" si="19"/>
        <v>0</v>
      </c>
      <c r="K179" s="149" t="b">
        <f>2=SUM($L179,N179)</f>
        <v>0</v>
      </c>
      <c r="L179" s="145">
        <f>$L$1</f>
        <v>0</v>
      </c>
      <c r="M179" s="7"/>
      <c r="N179" s="7">
        <f>$N$1</f>
        <v>1</v>
      </c>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145"/>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16"/>
    </row>
    <row r="180" spans="1:81" ht="63.9" customHeight="1" x14ac:dyDescent="0.4">
      <c r="A180" s="153">
        <v>165</v>
      </c>
      <c r="B180" s="308"/>
      <c r="C180" s="269" t="s">
        <v>525</v>
      </c>
      <c r="D180" s="51" t="s">
        <v>59</v>
      </c>
      <c r="E180" s="90"/>
      <c r="F180" s="225" t="s">
        <v>1112</v>
      </c>
      <c r="G180" s="89"/>
      <c r="H180" s="172"/>
      <c r="I180" s="70" t="s">
        <v>526</v>
      </c>
      <c r="J180" s="70">
        <f t="shared" si="19"/>
        <v>0</v>
      </c>
      <c r="K180" s="149" t="b">
        <f>2=SUM($L180,N180)</f>
        <v>0</v>
      </c>
      <c r="L180" s="145">
        <f t="shared" ref="L180:L189" si="39">$L$1</f>
        <v>0</v>
      </c>
      <c r="M180" s="7"/>
      <c r="N180" s="7">
        <f>$N$1</f>
        <v>1</v>
      </c>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145"/>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16"/>
    </row>
    <row r="181" spans="1:81" ht="29.6" thickBot="1" x14ac:dyDescent="0.45">
      <c r="A181" s="113">
        <v>166</v>
      </c>
      <c r="B181" s="309"/>
      <c r="C181" s="265" t="s">
        <v>527</v>
      </c>
      <c r="D181" s="211" t="s">
        <v>59</v>
      </c>
      <c r="E181" s="210"/>
      <c r="F181" s="211"/>
      <c r="G181" s="212"/>
      <c r="H181" s="172"/>
      <c r="I181" s="71" t="s">
        <v>1078</v>
      </c>
      <c r="J181" s="70">
        <f t="shared" si="19"/>
        <v>0</v>
      </c>
      <c r="K181" s="149" t="b">
        <f>2=SUM($L181,OR(O181,Q181,S181,U181,V181,X181,Z181,AB181))</f>
        <v>0</v>
      </c>
      <c r="L181" s="145">
        <f t="shared" si="39"/>
        <v>0</v>
      </c>
      <c r="M181" s="7"/>
      <c r="N181" s="7"/>
      <c r="O181" s="7">
        <f>$O$1</f>
        <v>1</v>
      </c>
      <c r="P181" s="7"/>
      <c r="Q181" s="7">
        <f>$Q$1</f>
        <v>1</v>
      </c>
      <c r="R181" s="7"/>
      <c r="S181" s="7">
        <f>$S$1</f>
        <v>1</v>
      </c>
      <c r="T181" s="7"/>
      <c r="U181" s="7">
        <f>$U$1</f>
        <v>1</v>
      </c>
      <c r="V181" s="7">
        <f>$V$1</f>
        <v>1</v>
      </c>
      <c r="W181" s="7"/>
      <c r="X181" s="7">
        <f>$X$1</f>
        <v>1</v>
      </c>
      <c r="Y181" s="7"/>
      <c r="Z181" s="7">
        <f>$Z$1</f>
        <v>1</v>
      </c>
      <c r="AA181" s="7"/>
      <c r="AB181" s="7">
        <f>$AB$1</f>
        <v>1</v>
      </c>
      <c r="AC181" s="7"/>
      <c r="AD181" s="7"/>
      <c r="AE181" s="7"/>
      <c r="AF181" s="7"/>
      <c r="AG181" s="7"/>
      <c r="AH181" s="7"/>
      <c r="AI181" s="7"/>
      <c r="AJ181" s="7"/>
      <c r="AK181" s="7"/>
      <c r="AL181" s="7"/>
      <c r="AM181" s="7"/>
      <c r="AN181" s="7"/>
      <c r="AO181" s="7"/>
      <c r="AP181" s="7"/>
      <c r="AQ181" s="7"/>
      <c r="AR181" s="145"/>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16"/>
    </row>
    <row r="182" spans="1:81" x14ac:dyDescent="0.4">
      <c r="A182" s="153">
        <v>167</v>
      </c>
      <c r="B182" s="286" t="s">
        <v>528</v>
      </c>
      <c r="C182" s="166" t="s">
        <v>529</v>
      </c>
      <c r="D182" s="110" t="s">
        <v>59</v>
      </c>
      <c r="E182" s="93"/>
      <c r="F182" s="110"/>
      <c r="G182" s="94"/>
      <c r="H182" s="172"/>
      <c r="I182" s="70" t="s">
        <v>530</v>
      </c>
      <c r="J182" s="70">
        <f t="shared" si="19"/>
        <v>0</v>
      </c>
      <c r="K182" s="149" t="b">
        <f>2=SUM($L182,OR(M182:N182))</f>
        <v>0</v>
      </c>
      <c r="L182" s="145">
        <f t="shared" si="39"/>
        <v>0</v>
      </c>
      <c r="M182" s="7">
        <f>$M$1</f>
        <v>1</v>
      </c>
      <c r="N182" s="7">
        <f>$N$1</f>
        <v>1</v>
      </c>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145"/>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16"/>
    </row>
    <row r="183" spans="1:81" x14ac:dyDescent="0.4">
      <c r="A183" s="153">
        <v>168</v>
      </c>
      <c r="B183" s="287"/>
      <c r="C183" s="269" t="s">
        <v>531</v>
      </c>
      <c r="D183" s="51" t="s">
        <v>59</v>
      </c>
      <c r="E183" s="90"/>
      <c r="F183" s="51"/>
      <c r="G183" s="89"/>
      <c r="H183" s="172"/>
      <c r="I183" s="70" t="s">
        <v>530</v>
      </c>
      <c r="J183" s="70">
        <f>IF(K183=TRUE,1,0)</f>
        <v>0</v>
      </c>
      <c r="K183" s="149" t="b">
        <f>2=SUM($L183,OR(M183:N183))</f>
        <v>0</v>
      </c>
      <c r="L183" s="145">
        <f t="shared" si="39"/>
        <v>0</v>
      </c>
      <c r="M183" s="7">
        <f>$M$1</f>
        <v>1</v>
      </c>
      <c r="N183" s="7">
        <f>$N$1</f>
        <v>1</v>
      </c>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145"/>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16"/>
    </row>
    <row r="184" spans="1:81" ht="40.65" customHeight="1" thickBot="1" x14ac:dyDescent="0.45">
      <c r="A184" s="113">
        <v>127</v>
      </c>
      <c r="B184" s="288"/>
      <c r="C184" s="115" t="s">
        <v>532</v>
      </c>
      <c r="D184" s="109" t="s">
        <v>59</v>
      </c>
      <c r="E184" s="91"/>
      <c r="F184" s="227" t="s">
        <v>533</v>
      </c>
      <c r="G184" s="92"/>
      <c r="H184" s="172"/>
      <c r="I184" s="71" t="s">
        <v>1079</v>
      </c>
      <c r="J184" s="70">
        <f t="shared" ref="J184" si="40">IF(K184=TRUE,1,0)</f>
        <v>0</v>
      </c>
      <c r="K184" s="149" t="b">
        <f>3=SUM(OR(CA184,CB184),OR(AE184,AF184),OR(OR($AV184,$AW184),2=SUM($L184,OR(P184,Q184,T184,U184))))</f>
        <v>0</v>
      </c>
      <c r="L184" s="145">
        <f>$L$1</f>
        <v>0</v>
      </c>
      <c r="M184" s="7"/>
      <c r="N184" s="7"/>
      <c r="O184" s="7"/>
      <c r="P184" s="7">
        <f>$P$1</f>
        <v>1</v>
      </c>
      <c r="Q184" s="7">
        <f t="shared" ref="Q184:Q189" si="41">$Q$1</f>
        <v>1</v>
      </c>
      <c r="R184" s="7"/>
      <c r="S184" s="7"/>
      <c r="T184" s="7">
        <f>$T$1</f>
        <v>1</v>
      </c>
      <c r="U184" s="7">
        <f>$U$1</f>
        <v>1</v>
      </c>
      <c r="V184" s="7"/>
      <c r="W184" s="7"/>
      <c r="X184" s="7"/>
      <c r="Y184" s="7"/>
      <c r="Z184" s="7"/>
      <c r="AA184" s="7"/>
      <c r="AB184" s="7"/>
      <c r="AC184" s="7"/>
      <c r="AD184" s="7"/>
      <c r="AE184" s="7">
        <f>$AE$1</f>
        <v>1</v>
      </c>
      <c r="AF184" s="7">
        <f>$AF$1</f>
        <v>1</v>
      </c>
      <c r="AG184" s="7"/>
      <c r="AH184" s="7"/>
      <c r="AI184" s="7"/>
      <c r="AJ184" s="7"/>
      <c r="AK184" s="7"/>
      <c r="AL184" s="7"/>
      <c r="AM184" s="7"/>
      <c r="AN184" s="7"/>
      <c r="AO184" s="7"/>
      <c r="AP184" s="7"/>
      <c r="AQ184" s="7"/>
      <c r="AR184" s="145"/>
      <c r="AS184" s="7"/>
      <c r="AT184" s="7"/>
      <c r="AU184" s="7"/>
      <c r="AV184" s="7">
        <f t="shared" ref="AV184" si="42">$AV$1</f>
        <v>1</v>
      </c>
      <c r="AW184" s="7">
        <f t="shared" ref="AW184" si="43">$AW$1</f>
        <v>1</v>
      </c>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f>$CA$1</f>
        <v>0</v>
      </c>
      <c r="CB184" s="7">
        <f>$CB$1</f>
        <v>0</v>
      </c>
      <c r="CC184" s="16"/>
    </row>
    <row r="185" spans="1:81" ht="29.15" x14ac:dyDescent="0.4">
      <c r="A185" s="153">
        <v>169</v>
      </c>
      <c r="B185" s="307" t="s">
        <v>534</v>
      </c>
      <c r="C185" s="265" t="s">
        <v>535</v>
      </c>
      <c r="D185" s="107" t="s">
        <v>59</v>
      </c>
      <c r="E185" s="87"/>
      <c r="F185" s="107"/>
      <c r="G185" s="88"/>
      <c r="H185" s="172"/>
      <c r="I185" s="71" t="s">
        <v>1080</v>
      </c>
      <c r="J185" s="70">
        <f t="shared" si="19"/>
        <v>0</v>
      </c>
      <c r="K185" s="149" t="b">
        <f>2=SUM($L185,OR(O185,Q185,S185,U185))</f>
        <v>0</v>
      </c>
      <c r="L185" s="145">
        <f t="shared" si="39"/>
        <v>0</v>
      </c>
      <c r="M185" s="7"/>
      <c r="N185" s="7"/>
      <c r="O185" s="7">
        <f>$O$1</f>
        <v>1</v>
      </c>
      <c r="P185" s="7"/>
      <c r="Q185" s="7">
        <f t="shared" si="41"/>
        <v>1</v>
      </c>
      <c r="R185" s="7"/>
      <c r="S185" s="7">
        <f>$S$1</f>
        <v>1</v>
      </c>
      <c r="T185" s="7"/>
      <c r="U185" s="7">
        <f>$U$1</f>
        <v>1</v>
      </c>
      <c r="V185" s="7"/>
      <c r="W185" s="7"/>
      <c r="X185" s="7"/>
      <c r="Y185" s="7"/>
      <c r="Z185" s="7"/>
      <c r="AA185" s="7"/>
      <c r="AB185" s="7"/>
      <c r="AC185" s="7"/>
      <c r="AD185" s="7"/>
      <c r="AE185" s="7"/>
      <c r="AF185" s="7"/>
      <c r="AG185" s="7"/>
      <c r="AH185" s="7"/>
      <c r="AI185" s="7"/>
      <c r="AJ185" s="7"/>
      <c r="AK185" s="7"/>
      <c r="AL185" s="7"/>
      <c r="AM185" s="7"/>
      <c r="AN185" s="7"/>
      <c r="AO185" s="7"/>
      <c r="AP185" s="7"/>
      <c r="AQ185" s="7"/>
      <c r="AR185" s="145"/>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16"/>
    </row>
    <row r="186" spans="1:81" ht="29.15" x14ac:dyDescent="0.4">
      <c r="A186" s="113">
        <v>170</v>
      </c>
      <c r="B186" s="308"/>
      <c r="C186" s="264" t="s">
        <v>536</v>
      </c>
      <c r="D186" s="51" t="s">
        <v>59</v>
      </c>
      <c r="E186" s="90"/>
      <c r="F186" s="51"/>
      <c r="G186" s="89"/>
      <c r="H186" s="172"/>
      <c r="I186" s="71" t="s">
        <v>1081</v>
      </c>
      <c r="J186" s="70">
        <f t="shared" si="19"/>
        <v>1</v>
      </c>
      <c r="K186" s="149" t="b">
        <f>OR(OR($AV186,$AW186),2=SUM($L186,OR(P186,Q186,T186,U186,W186,X186,AA186,AB186)))</f>
        <v>1</v>
      </c>
      <c r="L186" s="145">
        <f t="shared" si="39"/>
        <v>0</v>
      </c>
      <c r="M186" s="7"/>
      <c r="N186" s="7"/>
      <c r="O186" s="7"/>
      <c r="P186" s="7">
        <f>$P$1</f>
        <v>1</v>
      </c>
      <c r="Q186" s="7">
        <f t="shared" si="41"/>
        <v>1</v>
      </c>
      <c r="R186" s="7"/>
      <c r="S186" s="7"/>
      <c r="T186" s="7">
        <f>$T$1</f>
        <v>1</v>
      </c>
      <c r="U186" s="7">
        <f>$U$1</f>
        <v>1</v>
      </c>
      <c r="V186" s="7"/>
      <c r="W186" s="7">
        <f>$W$1</f>
        <v>1</v>
      </c>
      <c r="X186" s="7">
        <f>$X$1</f>
        <v>1</v>
      </c>
      <c r="Y186" s="7"/>
      <c r="Z186" s="7"/>
      <c r="AA186" s="7">
        <f>$AA$1</f>
        <v>1</v>
      </c>
      <c r="AB186" s="7">
        <f>$AB$1</f>
        <v>1</v>
      </c>
      <c r="AC186" s="7"/>
      <c r="AD186" s="7"/>
      <c r="AE186" s="7"/>
      <c r="AF186" s="7"/>
      <c r="AG186" s="7"/>
      <c r="AH186" s="7"/>
      <c r="AI186" s="7"/>
      <c r="AJ186" s="7"/>
      <c r="AK186" s="7"/>
      <c r="AL186" s="7"/>
      <c r="AM186" s="7"/>
      <c r="AN186" s="7"/>
      <c r="AO186" s="7"/>
      <c r="AP186" s="7"/>
      <c r="AQ186" s="7"/>
      <c r="AR186" s="145"/>
      <c r="AS186" s="7"/>
      <c r="AT186" s="7"/>
      <c r="AU186" s="7"/>
      <c r="AV186" s="7">
        <f>$AV$1</f>
        <v>1</v>
      </c>
      <c r="AW186" s="7">
        <f>$AW$1</f>
        <v>1</v>
      </c>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16"/>
    </row>
    <row r="187" spans="1:81" ht="29.15" x14ac:dyDescent="0.4">
      <c r="A187" s="153">
        <v>171</v>
      </c>
      <c r="B187" s="308"/>
      <c r="C187" s="264" t="s">
        <v>537</v>
      </c>
      <c r="D187" s="51" t="s">
        <v>1246</v>
      </c>
      <c r="E187" s="90"/>
      <c r="F187" s="51"/>
      <c r="G187" s="89"/>
      <c r="H187" s="172"/>
      <c r="I187" s="71" t="s">
        <v>1082</v>
      </c>
      <c r="J187" s="70">
        <f t="shared" si="19"/>
        <v>0</v>
      </c>
      <c r="K187" s="149" t="b">
        <f>2=SUM($L187,OR(O187,Q187,S187,U187))</f>
        <v>0</v>
      </c>
      <c r="L187" s="145">
        <f t="shared" si="39"/>
        <v>0</v>
      </c>
      <c r="M187" s="7"/>
      <c r="N187" s="7"/>
      <c r="O187" s="7">
        <f>$O$1</f>
        <v>1</v>
      </c>
      <c r="P187" s="7"/>
      <c r="Q187" s="7">
        <f t="shared" si="41"/>
        <v>1</v>
      </c>
      <c r="R187" s="7"/>
      <c r="S187" s="7">
        <f t="shared" ref="S187:S189" si="44">$S$1</f>
        <v>1</v>
      </c>
      <c r="T187" s="7"/>
      <c r="U187" s="7">
        <f t="shared" ref="U187:U189" si="45">$U$1</f>
        <v>1</v>
      </c>
      <c r="V187" s="7"/>
      <c r="W187" s="7"/>
      <c r="X187" s="7"/>
      <c r="Y187" s="7"/>
      <c r="Z187" s="7"/>
      <c r="AA187" s="7"/>
      <c r="AB187" s="7"/>
      <c r="AC187" s="7"/>
      <c r="AD187" s="7"/>
      <c r="AE187" s="7"/>
      <c r="AF187" s="7"/>
      <c r="AG187" s="7"/>
      <c r="AH187" s="7"/>
      <c r="AI187" s="7"/>
      <c r="AJ187" s="7"/>
      <c r="AK187" s="7"/>
      <c r="AL187" s="7"/>
      <c r="AM187" s="7"/>
      <c r="AN187" s="7"/>
      <c r="AO187" s="7"/>
      <c r="AP187" s="7"/>
      <c r="AQ187" s="7"/>
      <c r="AR187" s="145"/>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16"/>
    </row>
    <row r="188" spans="1:81" ht="29.15" x14ac:dyDescent="0.4">
      <c r="A188" s="113">
        <v>172</v>
      </c>
      <c r="B188" s="308"/>
      <c r="C188" s="264" t="s">
        <v>538</v>
      </c>
      <c r="D188" s="51" t="s">
        <v>1248</v>
      </c>
      <c r="E188" s="90"/>
      <c r="F188" s="51"/>
      <c r="G188" s="89"/>
      <c r="H188" s="172"/>
      <c r="I188" s="71" t="s">
        <v>1082</v>
      </c>
      <c r="J188" s="70">
        <f t="shared" si="19"/>
        <v>0</v>
      </c>
      <c r="K188" s="149" t="b">
        <f t="shared" ref="K188:K189" si="46">2=SUM($L188,OR(O188,Q188,S188,U188))</f>
        <v>0</v>
      </c>
      <c r="L188" s="145">
        <f t="shared" si="39"/>
        <v>0</v>
      </c>
      <c r="M188" s="7"/>
      <c r="N188" s="7"/>
      <c r="O188" s="7">
        <f>$O$1</f>
        <v>1</v>
      </c>
      <c r="P188" s="7"/>
      <c r="Q188" s="7">
        <f t="shared" si="41"/>
        <v>1</v>
      </c>
      <c r="R188" s="7"/>
      <c r="S188" s="7">
        <f t="shared" si="44"/>
        <v>1</v>
      </c>
      <c r="T188" s="7"/>
      <c r="U188" s="7">
        <f t="shared" si="45"/>
        <v>1</v>
      </c>
      <c r="V188" s="7"/>
      <c r="W188" s="7"/>
      <c r="X188" s="7"/>
      <c r="Y188" s="7"/>
      <c r="Z188" s="7"/>
      <c r="AA188" s="7"/>
      <c r="AB188" s="7"/>
      <c r="AC188" s="7"/>
      <c r="AD188" s="7"/>
      <c r="AE188" s="7"/>
      <c r="AF188" s="7"/>
      <c r="AG188" s="7"/>
      <c r="AH188" s="7"/>
      <c r="AI188" s="7"/>
      <c r="AJ188" s="7"/>
      <c r="AK188" s="7"/>
      <c r="AL188" s="7"/>
      <c r="AM188" s="7"/>
      <c r="AN188" s="7"/>
      <c r="AO188" s="7"/>
      <c r="AP188" s="7"/>
      <c r="AQ188" s="7"/>
      <c r="AR188" s="145"/>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16"/>
    </row>
    <row r="189" spans="1:81" ht="29.6" thickBot="1" x14ac:dyDescent="0.45">
      <c r="A189" s="153">
        <v>173</v>
      </c>
      <c r="B189" s="308"/>
      <c r="C189" s="264" t="s">
        <v>539</v>
      </c>
      <c r="D189" s="112" t="s">
        <v>1247</v>
      </c>
      <c r="E189" s="99"/>
      <c r="F189" s="112"/>
      <c r="G189" s="96"/>
      <c r="H189" s="172"/>
      <c r="I189" s="71" t="s">
        <v>1082</v>
      </c>
      <c r="J189" s="70">
        <f t="shared" si="19"/>
        <v>0</v>
      </c>
      <c r="K189" s="149" t="b">
        <f t="shared" si="46"/>
        <v>0</v>
      </c>
      <c r="L189" s="145">
        <f t="shared" si="39"/>
        <v>0</v>
      </c>
      <c r="M189" s="7"/>
      <c r="N189" s="7"/>
      <c r="O189" s="7">
        <f>$O$1</f>
        <v>1</v>
      </c>
      <c r="P189" s="7"/>
      <c r="Q189" s="7">
        <f t="shared" si="41"/>
        <v>1</v>
      </c>
      <c r="R189" s="7"/>
      <c r="S189" s="7">
        <f t="shared" si="44"/>
        <v>1</v>
      </c>
      <c r="T189" s="7"/>
      <c r="U189" s="7">
        <f t="shared" si="45"/>
        <v>1</v>
      </c>
      <c r="V189" s="7"/>
      <c r="W189" s="7"/>
      <c r="X189" s="7"/>
      <c r="Y189" s="7"/>
      <c r="Z189" s="7"/>
      <c r="AA189" s="7"/>
      <c r="AB189" s="7"/>
      <c r="AC189" s="7"/>
      <c r="AD189" s="7"/>
      <c r="AE189" s="7"/>
      <c r="AF189" s="7"/>
      <c r="AG189" s="7"/>
      <c r="AH189" s="7"/>
      <c r="AI189" s="7"/>
      <c r="AJ189" s="7"/>
      <c r="AK189" s="7"/>
      <c r="AL189" s="7"/>
      <c r="AM189" s="7"/>
      <c r="AN189" s="7"/>
      <c r="AO189" s="7"/>
      <c r="AP189" s="7"/>
      <c r="AQ189" s="7"/>
      <c r="AR189" s="145"/>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16"/>
    </row>
    <row r="190" spans="1:81" x14ac:dyDescent="0.4">
      <c r="A190" s="113">
        <v>174</v>
      </c>
      <c r="B190" s="307" t="s">
        <v>540</v>
      </c>
      <c r="C190" s="327" t="s">
        <v>541</v>
      </c>
      <c r="D190" s="121" t="s">
        <v>136</v>
      </c>
      <c r="E190" s="152"/>
      <c r="F190" s="110" t="s">
        <v>155</v>
      </c>
      <c r="G190" s="94"/>
      <c r="H190" s="172"/>
      <c r="I190" s="148"/>
      <c r="J190" s="148">
        <f t="shared" si="19"/>
        <v>0</v>
      </c>
      <c r="K190" s="148" t="b">
        <f>0&lt;SUM(J191,J192)</f>
        <v>0</v>
      </c>
      <c r="L190" s="145"/>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145"/>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16"/>
    </row>
    <row r="191" spans="1:81" x14ac:dyDescent="0.4">
      <c r="A191" s="153">
        <v>175</v>
      </c>
      <c r="B191" s="308"/>
      <c r="C191" s="311"/>
      <c r="D191" s="111" t="s">
        <v>542</v>
      </c>
      <c r="E191" s="90"/>
      <c r="F191" s="51"/>
      <c r="G191" s="89"/>
      <c r="H191" s="172"/>
      <c r="I191" s="70" t="s">
        <v>543</v>
      </c>
      <c r="J191" s="70">
        <f t="shared" si="19"/>
        <v>0</v>
      </c>
      <c r="K191" s="149" t="b">
        <f>2=SUM($L191,N191)</f>
        <v>0</v>
      </c>
      <c r="L191" s="145">
        <f>$L$1</f>
        <v>0</v>
      </c>
      <c r="M191" s="7"/>
      <c r="N191" s="7">
        <f>$N$1</f>
        <v>1</v>
      </c>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145"/>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16"/>
    </row>
    <row r="192" spans="1:81" x14ac:dyDescent="0.4">
      <c r="A192" s="113">
        <v>176</v>
      </c>
      <c r="B192" s="308"/>
      <c r="C192" s="312"/>
      <c r="D192" s="51" t="s">
        <v>544</v>
      </c>
      <c r="E192" s="90"/>
      <c r="F192" s="51"/>
      <c r="G192" s="89"/>
      <c r="H192" s="172"/>
      <c r="I192" s="70" t="s">
        <v>543</v>
      </c>
      <c r="J192" s="70">
        <f t="shared" si="19"/>
        <v>0</v>
      </c>
      <c r="K192" s="149" t="b">
        <f>2=SUM($L192,N192)</f>
        <v>0</v>
      </c>
      <c r="L192" s="145">
        <f>$L$1</f>
        <v>0</v>
      </c>
      <c r="M192" s="7"/>
      <c r="N192" s="7">
        <f>$N$1</f>
        <v>1</v>
      </c>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145"/>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16"/>
    </row>
    <row r="193" spans="1:81" x14ac:dyDescent="0.4">
      <c r="A193" s="153">
        <v>177</v>
      </c>
      <c r="B193" s="308"/>
      <c r="C193" s="310" t="s">
        <v>545</v>
      </c>
      <c r="D193" s="122" t="s">
        <v>136</v>
      </c>
      <c r="E193" s="125"/>
      <c r="F193" s="107" t="s">
        <v>155</v>
      </c>
      <c r="G193" s="89"/>
      <c r="H193" s="172"/>
      <c r="I193" s="148"/>
      <c r="J193" s="148">
        <f t="shared" si="19"/>
        <v>0</v>
      </c>
      <c r="K193" s="148" t="b">
        <f>0&lt;SUM(J194,J195)</f>
        <v>0</v>
      </c>
      <c r="L193" s="145"/>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145"/>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16"/>
    </row>
    <row r="194" spans="1:81" x14ac:dyDescent="0.4">
      <c r="A194" s="113">
        <v>178</v>
      </c>
      <c r="B194" s="308"/>
      <c r="C194" s="311"/>
      <c r="D194" s="111" t="s">
        <v>546</v>
      </c>
      <c r="E194" s="90"/>
      <c r="F194" s="51"/>
      <c r="G194" s="89"/>
      <c r="H194" s="172"/>
      <c r="I194" s="71" t="s">
        <v>547</v>
      </c>
      <c r="J194" s="70">
        <f t="shared" si="19"/>
        <v>0</v>
      </c>
      <c r="K194" s="149" t="b">
        <f>1=SUM(BZ194)</f>
        <v>0</v>
      </c>
      <c r="L194" s="145"/>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145"/>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6">
        <f>$BZ$1</f>
        <v>0</v>
      </c>
      <c r="CA194" s="6"/>
      <c r="CB194" s="6"/>
      <c r="CC194" s="14"/>
    </row>
    <row r="195" spans="1:81" ht="15" thickBot="1" x14ac:dyDescent="0.45">
      <c r="A195" s="154">
        <v>179</v>
      </c>
      <c r="B195" s="309"/>
      <c r="C195" s="313"/>
      <c r="D195" s="114" t="s">
        <v>548</v>
      </c>
      <c r="E195" s="91"/>
      <c r="F195" s="109"/>
      <c r="G195" s="92"/>
      <c r="H195" s="172"/>
      <c r="I195" s="71" t="s">
        <v>547</v>
      </c>
      <c r="J195" s="70">
        <f t="shared" si="19"/>
        <v>0</v>
      </c>
      <c r="K195" s="149" t="b">
        <f>1=SUM(BZ195)</f>
        <v>0</v>
      </c>
      <c r="L195" s="145"/>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145"/>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6">
        <f>$BZ$1</f>
        <v>0</v>
      </c>
      <c r="CA195" s="6"/>
      <c r="CB195" s="6"/>
      <c r="CC195" s="14"/>
    </row>
  </sheetData>
  <sheetProtection algorithmName="SHA-512" hashValue="G8q7L7ahU0wLjqJzGLArOvDpJnymr8xSAa6RxS/M9hJTN3xPGaZuRf1ytbWGsxxVM409Rr06YGMRichu5RHhtQ==" saltValue="gsCzssIqL4A0QqQoF3VzNA==" spinCount="100000" sheet="1" formatCells="0" formatRows="0" selectLockedCells="1"/>
  <protectedRanges>
    <protectedRange sqref="C4:C196" name="Question"/>
    <protectedRange sqref="G4:H196" name="Comments"/>
    <protectedRange sqref="E4 E61:E62 E176 A138 E6:E7 E9:E11 E13:E14 E16:E18 E57:E59 E194:E195 E191:E192 E164:E165 E102:E105 E89:E94 E77:E78 E64:E70 E34:E38 E53:E54 E48:E51 E40:E41 E29:E32 E43:E46 E72:E75 E167:E174 E126:E130 E81:E87 E107:E112 E114:E124 E178:E189 E20:E23 E25:E27 E132:E158 E96:E100 E160:E162" name="Answers"/>
    <protectedRange sqref="E79 E55 E42" name="Answers_5"/>
  </protectedRanges>
  <mergeCells count="62">
    <mergeCell ref="A1:G1"/>
    <mergeCell ref="I1:K1"/>
    <mergeCell ref="J2:K2"/>
    <mergeCell ref="A3:G3"/>
    <mergeCell ref="B4:B30"/>
    <mergeCell ref="C5:C7"/>
    <mergeCell ref="C8:C11"/>
    <mergeCell ref="C12:C14"/>
    <mergeCell ref="C15:C17"/>
    <mergeCell ref="C19:C22"/>
    <mergeCell ref="F20:F21"/>
    <mergeCell ref="C24:C27"/>
    <mergeCell ref="F25:F26"/>
    <mergeCell ref="C28:C30"/>
    <mergeCell ref="B31:B45"/>
    <mergeCell ref="C33:C35"/>
    <mergeCell ref="C39:C41"/>
    <mergeCell ref="B46:B58"/>
    <mergeCell ref="C47:C49"/>
    <mergeCell ref="C52:C54"/>
    <mergeCell ref="C56:C58"/>
    <mergeCell ref="B59:B68"/>
    <mergeCell ref="C60:C62"/>
    <mergeCell ref="C63:C65"/>
    <mergeCell ref="B110:B118"/>
    <mergeCell ref="C113:C116"/>
    <mergeCell ref="B70:B82"/>
    <mergeCell ref="C71:C73"/>
    <mergeCell ref="C76:C78"/>
    <mergeCell ref="C80:C82"/>
    <mergeCell ref="B83:B85"/>
    <mergeCell ref="B86:B94"/>
    <mergeCell ref="C88:C93"/>
    <mergeCell ref="A95:G95"/>
    <mergeCell ref="B96:B99"/>
    <mergeCell ref="B100:B109"/>
    <mergeCell ref="C101:C103"/>
    <mergeCell ref="C106:C108"/>
    <mergeCell ref="B119:B120"/>
    <mergeCell ref="B122:B124"/>
    <mergeCell ref="A125:G125"/>
    <mergeCell ref="B127:B129"/>
    <mergeCell ref="B130:B135"/>
    <mergeCell ref="C131:C135"/>
    <mergeCell ref="B178:B181"/>
    <mergeCell ref="B136:B137"/>
    <mergeCell ref="A138:G138"/>
    <mergeCell ref="B139:B142"/>
    <mergeCell ref="B143:B157"/>
    <mergeCell ref="B158:B165"/>
    <mergeCell ref="C159:C162"/>
    <mergeCell ref="C163:C165"/>
    <mergeCell ref="A166:G166"/>
    <mergeCell ref="B168:B171"/>
    <mergeCell ref="B172:B173"/>
    <mergeCell ref="A175:G175"/>
    <mergeCell ref="A177:G177"/>
    <mergeCell ref="B182:B184"/>
    <mergeCell ref="B185:B189"/>
    <mergeCell ref="B190:B195"/>
    <mergeCell ref="C190:C192"/>
    <mergeCell ref="C193:C195"/>
  </mergeCells>
  <conditionalFormatting sqref="C4:F4 C100:F100 C6:F7 C5:D5 F5 C9:F11 F8 C13:F14 C12:D12 F12 C16:F18 C15:D15 F15 C19:D19 F19 C24:D24 C57:F59 C55 C79 C194:F195 C193:D193 F193 C191:F192 C190:D190 F190 C164:F165 C163:D163 F163 C131:D131 F131 C106:D106 F106 C102:F105 C101:D101 F101 C89:F94 C88:D88 F88 C80:D80 C77:F78 C76:D76 F76 C71:D71 F71 C64:F70 C63:D63 F63 C60:D60 F60 C56:D56 C53:F54 C52:D52 F52 C48:F51 C47:D47 F47 C40:F41 C39:D39 F39 F33 C29:F32 C28:D28 C43:F46 C42 F42 C34:F38 C61:F62 C167:F174 C176:F176 C72:F75 C126:F130 C8:D8 C33:D33 F55:F56 F79:F80 C81:F87 C107:F110 C117:F124 C178:F183 C132:F137 F24 C22:F23 C20:E21 C27:F27 F28 C25:E26 C96:D99 F96:F99 D160:F162 C159:D159 C158:E158 C139:F157 F158:F159 C185:F189">
    <cfRule type="expression" dxfId="76" priority="63">
      <formula>$J4=0</formula>
    </cfRule>
  </conditionalFormatting>
  <conditionalFormatting sqref="D79:E79">
    <cfRule type="expression" dxfId="75" priority="62">
      <formula>$J79=0</formula>
    </cfRule>
  </conditionalFormatting>
  <conditionalFormatting sqref="E193">
    <cfRule type="expression" dxfId="74" priority="61">
      <formula>$J193=0</formula>
    </cfRule>
  </conditionalFormatting>
  <conditionalFormatting sqref="E193">
    <cfRule type="expression" dxfId="73" priority="60">
      <formula>$J193=0</formula>
    </cfRule>
  </conditionalFormatting>
  <conditionalFormatting sqref="E190">
    <cfRule type="expression" dxfId="72" priority="59">
      <formula>$J190=0</formula>
    </cfRule>
  </conditionalFormatting>
  <conditionalFormatting sqref="E190">
    <cfRule type="expression" dxfId="71" priority="58">
      <formula>$J190=0</formula>
    </cfRule>
  </conditionalFormatting>
  <conditionalFormatting sqref="E163">
    <cfRule type="expression" dxfId="70" priority="57">
      <formula>$J163=0</formula>
    </cfRule>
  </conditionalFormatting>
  <conditionalFormatting sqref="E163">
    <cfRule type="expression" dxfId="69" priority="56">
      <formula>$J163=0</formula>
    </cfRule>
  </conditionalFormatting>
  <conditionalFormatting sqref="E131">
    <cfRule type="expression" dxfId="68" priority="55">
      <formula>$J131=0</formula>
    </cfRule>
  </conditionalFormatting>
  <conditionalFormatting sqref="E131">
    <cfRule type="expression" dxfId="67" priority="54">
      <formula>$J131=0</formula>
    </cfRule>
  </conditionalFormatting>
  <conditionalFormatting sqref="E106">
    <cfRule type="expression" dxfId="66" priority="53">
      <formula>$J106=0</formula>
    </cfRule>
  </conditionalFormatting>
  <conditionalFormatting sqref="E106">
    <cfRule type="expression" dxfId="65" priority="52">
      <formula>$J106=0</formula>
    </cfRule>
  </conditionalFormatting>
  <conditionalFormatting sqref="E101">
    <cfRule type="expression" dxfId="64" priority="51">
      <formula>$J101=0</formula>
    </cfRule>
  </conditionalFormatting>
  <conditionalFormatting sqref="E101">
    <cfRule type="expression" dxfId="63" priority="50">
      <formula>$J101=0</formula>
    </cfRule>
  </conditionalFormatting>
  <conditionalFormatting sqref="E88">
    <cfRule type="expression" dxfId="62" priority="49">
      <formula>$J88=0</formula>
    </cfRule>
  </conditionalFormatting>
  <conditionalFormatting sqref="E88">
    <cfRule type="expression" dxfId="61" priority="48">
      <formula>$J88=0</formula>
    </cfRule>
  </conditionalFormatting>
  <conditionalFormatting sqref="E80">
    <cfRule type="expression" dxfId="60" priority="47">
      <formula>$J80=0</formula>
    </cfRule>
  </conditionalFormatting>
  <conditionalFormatting sqref="E80">
    <cfRule type="expression" dxfId="59" priority="46">
      <formula>$J80=0</formula>
    </cfRule>
  </conditionalFormatting>
  <conditionalFormatting sqref="E76">
    <cfRule type="expression" dxfId="58" priority="45">
      <formula>$J76=0</formula>
    </cfRule>
  </conditionalFormatting>
  <conditionalFormatting sqref="E76">
    <cfRule type="expression" dxfId="57" priority="44">
      <formula>$J76=0</formula>
    </cfRule>
  </conditionalFormatting>
  <conditionalFormatting sqref="E71">
    <cfRule type="expression" dxfId="56" priority="43">
      <formula>$J71=0</formula>
    </cfRule>
  </conditionalFormatting>
  <conditionalFormatting sqref="E71">
    <cfRule type="expression" dxfId="55" priority="42">
      <formula>$J71=0</formula>
    </cfRule>
  </conditionalFormatting>
  <conditionalFormatting sqref="E63">
    <cfRule type="expression" dxfId="54" priority="41">
      <formula>$J63=0</formula>
    </cfRule>
  </conditionalFormatting>
  <conditionalFormatting sqref="E63">
    <cfRule type="expression" dxfId="53" priority="40">
      <formula>$J63=0</formula>
    </cfRule>
  </conditionalFormatting>
  <conditionalFormatting sqref="E60">
    <cfRule type="expression" dxfId="52" priority="39">
      <formula>$J60=0</formula>
    </cfRule>
  </conditionalFormatting>
  <conditionalFormatting sqref="E60">
    <cfRule type="expression" dxfId="51" priority="38">
      <formula>$J60=0</formula>
    </cfRule>
  </conditionalFormatting>
  <conditionalFormatting sqref="E56">
    <cfRule type="expression" dxfId="50" priority="37">
      <formula>$J56=0</formula>
    </cfRule>
  </conditionalFormatting>
  <conditionalFormatting sqref="E56">
    <cfRule type="expression" dxfId="49" priority="36">
      <formula>$J56=0</formula>
    </cfRule>
  </conditionalFormatting>
  <conditionalFormatting sqref="E52">
    <cfRule type="expression" dxfId="48" priority="35">
      <formula>$J52=0</formula>
    </cfRule>
  </conditionalFormatting>
  <conditionalFormatting sqref="E52">
    <cfRule type="expression" dxfId="47" priority="34">
      <formula>$J52=0</formula>
    </cfRule>
  </conditionalFormatting>
  <conditionalFormatting sqref="E47">
    <cfRule type="expression" dxfId="46" priority="33">
      <formula>$J47=0</formula>
    </cfRule>
  </conditionalFormatting>
  <conditionalFormatting sqref="E47">
    <cfRule type="expression" dxfId="45" priority="32">
      <formula>$J47=0</formula>
    </cfRule>
  </conditionalFormatting>
  <conditionalFormatting sqref="E39">
    <cfRule type="expression" dxfId="44" priority="31">
      <formula>$J39=0</formula>
    </cfRule>
  </conditionalFormatting>
  <conditionalFormatting sqref="E39">
    <cfRule type="expression" dxfId="43" priority="30">
      <formula>$J39=0</formula>
    </cfRule>
  </conditionalFormatting>
  <conditionalFormatting sqref="E33">
    <cfRule type="expression" dxfId="42" priority="29">
      <formula>$J33=0</formula>
    </cfRule>
  </conditionalFormatting>
  <conditionalFormatting sqref="E33">
    <cfRule type="expression" dxfId="41" priority="28">
      <formula>$J33=0</formula>
    </cfRule>
  </conditionalFormatting>
  <conditionalFormatting sqref="E28">
    <cfRule type="expression" dxfId="40" priority="27">
      <formula>$J28=0</formula>
    </cfRule>
  </conditionalFormatting>
  <conditionalFormatting sqref="E28">
    <cfRule type="expression" dxfId="39" priority="26">
      <formula>$J28=0</formula>
    </cfRule>
  </conditionalFormatting>
  <conditionalFormatting sqref="E24">
    <cfRule type="expression" dxfId="38" priority="25">
      <formula>$J24=0</formula>
    </cfRule>
  </conditionalFormatting>
  <conditionalFormatting sqref="E24">
    <cfRule type="expression" dxfId="37" priority="24">
      <formula>$J24=0</formula>
    </cfRule>
  </conditionalFormatting>
  <conditionalFormatting sqref="E19">
    <cfRule type="expression" dxfId="36" priority="23">
      <formula>$J19=0</formula>
    </cfRule>
  </conditionalFormatting>
  <conditionalFormatting sqref="E19">
    <cfRule type="expression" dxfId="35" priority="22">
      <formula>$J19=0</formula>
    </cfRule>
  </conditionalFormatting>
  <conditionalFormatting sqref="E15">
    <cfRule type="expression" dxfId="34" priority="21">
      <formula>$J15=0</formula>
    </cfRule>
  </conditionalFormatting>
  <conditionalFormatting sqref="E15">
    <cfRule type="expression" dxfId="33" priority="20">
      <formula>$J15=0</formula>
    </cfRule>
  </conditionalFormatting>
  <conditionalFormatting sqref="E12">
    <cfRule type="expression" dxfId="32" priority="19">
      <formula>$J12=0</formula>
    </cfRule>
  </conditionalFormatting>
  <conditionalFormatting sqref="E12">
    <cfRule type="expression" dxfId="31" priority="18">
      <formula>$J12=0</formula>
    </cfRule>
  </conditionalFormatting>
  <conditionalFormatting sqref="E8">
    <cfRule type="expression" dxfId="30" priority="17">
      <formula>$J8=0</formula>
    </cfRule>
  </conditionalFormatting>
  <conditionalFormatting sqref="E8">
    <cfRule type="expression" dxfId="29" priority="16">
      <formula>$J8=0</formula>
    </cfRule>
  </conditionalFormatting>
  <conditionalFormatting sqref="E5">
    <cfRule type="expression" dxfId="28" priority="15">
      <formula>$J5=0</formula>
    </cfRule>
  </conditionalFormatting>
  <conditionalFormatting sqref="E5">
    <cfRule type="expression" dxfId="27" priority="14">
      <formula>$J5=0</formula>
    </cfRule>
  </conditionalFormatting>
  <conditionalFormatting sqref="D55:E55">
    <cfRule type="expression" dxfId="26" priority="13">
      <formula>$J55=0</formula>
    </cfRule>
  </conditionalFormatting>
  <conditionalFormatting sqref="D42:E42">
    <cfRule type="expression" dxfId="25" priority="12">
      <formula>$J42=0</formula>
    </cfRule>
  </conditionalFormatting>
  <conditionalFormatting sqref="C113:D113 F113 C114:F116">
    <cfRule type="expression" dxfId="24" priority="11">
      <formula>$J113=0</formula>
    </cfRule>
  </conditionalFormatting>
  <conditionalFormatting sqref="E113">
    <cfRule type="expression" dxfId="23" priority="10">
      <formula>$J113=0</formula>
    </cfRule>
  </conditionalFormatting>
  <conditionalFormatting sqref="E113">
    <cfRule type="expression" dxfId="22" priority="9">
      <formula>$J113=0</formula>
    </cfRule>
  </conditionalFormatting>
  <conditionalFormatting sqref="C111:F111">
    <cfRule type="expression" dxfId="21" priority="8">
      <formula>$J111=0</formula>
    </cfRule>
  </conditionalFormatting>
  <conditionalFormatting sqref="C112:F112">
    <cfRule type="expression" dxfId="20" priority="7">
      <formula>$J112=0</formula>
    </cfRule>
  </conditionalFormatting>
  <conditionalFormatting sqref="C184:F184">
    <cfRule type="expression" dxfId="19" priority="6">
      <formula>$J184=0</formula>
    </cfRule>
  </conditionalFormatting>
  <conditionalFormatting sqref="F20">
    <cfRule type="expression" dxfId="18" priority="64">
      <formula>$J21=0</formula>
    </cfRule>
  </conditionalFormatting>
  <conditionalFormatting sqref="F25">
    <cfRule type="expression" dxfId="17" priority="5">
      <formula>$J26=0</formula>
    </cfRule>
  </conditionalFormatting>
  <conditionalFormatting sqref="E97:E99">
    <cfRule type="expression" dxfId="16" priority="4">
      <formula>$J97=0</formula>
    </cfRule>
  </conditionalFormatting>
  <conditionalFormatting sqref="E96">
    <cfRule type="expression" dxfId="15" priority="3">
      <formula>$J96=0</formula>
    </cfRule>
  </conditionalFormatting>
  <conditionalFormatting sqref="E159">
    <cfRule type="expression" dxfId="14" priority="2">
      <formula>$J159=0</formula>
    </cfRule>
  </conditionalFormatting>
  <conditionalFormatting sqref="E159">
    <cfRule type="expression" dxfId="13" priority="1">
      <formula>$J159=0</formula>
    </cfRule>
  </conditionalFormatting>
  <dataValidations count="5">
    <dataValidation type="list" allowBlank="1" showInputMessage="1" showErrorMessage="1" sqref="E107:E112 BI2 E81:E84 E43:E46 E178:E189 E164:E165 E6:E7 E102:E105 E37:E38 E191:E192 E34:E35 E64:E70 E96:E100 E194:E195 E77:E78 E48:E49 E53:E54 E57:E58 E40:E41 E132:E137 E13:E14 E51 E20:E23 E16:E18 E89:E94 E25:E27 E29:E32 E61:E62 E167:E176 E9:E11 E72:E73 E75 E126:E130 E86:E87 E114:E124 E139:E158 E160:E162" xr:uid="{4752485F-495A-405D-A96D-6A27AD73ADD4}">
      <formula1>$CD$3:$CD$4</formula1>
    </dataValidation>
    <dataValidation type="list" allowBlank="1" showInputMessage="1" showErrorMessage="1" sqref="E4" xr:uid="{9BF6E5EA-DAE2-462A-A4B5-00FDA6790020}">
      <formula1>$CE$3:$CE$8</formula1>
    </dataValidation>
    <dataValidation type="custom" allowBlank="1" showInputMessage="1" showErrorMessage="1" error="No text allowed in this cell" sqref="E8 E12 E15 E19 E24 E28 E193 E190 E163 E131 E113 E106 E101 E88 E80 E76 E71 E63 E60 E56 E52 E47 E39 E33 E5 E159" xr:uid="{B4B6D19B-E562-4B78-8FD4-B4D4F7C37A15}">
      <formula1>""""""</formula1>
    </dataValidation>
    <dataValidation type="custom" allowBlank="1" showInputMessage="1" showErrorMessage="1" error="Numerical value: integers from 0 to 600 km/h (resolution 5 km/h)" sqref="E50 E36 E59 E74 E85" xr:uid="{A6A75579-B407-44FE-8932-2143BDB056F4}">
      <formula1>AND(E36&gt;-1,E36&lt;601,MOD(E36,5)=0)</formula1>
    </dataValidation>
    <dataValidation type="decimal" allowBlank="1" showInputMessage="1" showErrorMessage="1" error="Numerical value [0  327.670] m" sqref="E79 E55 E42" xr:uid="{80F122FE-286F-4249-83C8-2E7ED3F502AD}">
      <formula1>0</formula1>
      <formula2>327670</formula2>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5CFA-DA15-455E-A690-38AAC01B3BEF}">
  <sheetPr>
    <tabColor rgb="FF92D050"/>
    <pageSetUpPr fitToPage="1"/>
  </sheetPr>
  <dimension ref="A1:EN167"/>
  <sheetViews>
    <sheetView showGridLines="0" topLeftCell="A2" zoomScaleNormal="100" workbookViewId="0">
      <pane xSplit="2" ySplit="2" topLeftCell="C4" activePane="bottomRight" state="frozen"/>
      <selection sqref="A1:G1"/>
      <selection pane="topRight" sqref="A1:G1"/>
      <selection pane="bottomLeft" sqref="A1:G1"/>
      <selection pane="bottomRight" activeCell="F4" sqref="F4"/>
    </sheetView>
  </sheetViews>
  <sheetFormatPr defaultColWidth="9.07421875" defaultRowHeight="14.6" x14ac:dyDescent="0.4"/>
  <cols>
    <col min="1" max="1" width="5.53515625" customWidth="1"/>
    <col min="2" max="2" width="6.3046875" customWidth="1"/>
    <col min="3" max="3" width="17.07421875" bestFit="1" customWidth="1"/>
    <col min="4" max="4" width="16.69140625" bestFit="1" customWidth="1"/>
    <col min="5" max="5" width="124.4609375" customWidth="1"/>
    <col min="6" max="6" width="81.69140625" customWidth="1"/>
    <col min="7" max="7" width="86.3046875" customWidth="1"/>
    <col min="8" max="8" width="101.07421875" customWidth="1"/>
    <col min="9" max="9" width="22.3046875" style="14" customWidth="1"/>
    <col min="10" max="10" width="22.3046875" customWidth="1"/>
    <col min="11" max="11" width="123.53515625" hidden="1" customWidth="1"/>
    <col min="12" max="12" width="7.4609375" hidden="1" customWidth="1"/>
    <col min="13" max="13" width="10.53515625" hidden="1" customWidth="1"/>
    <col min="14" max="14" width="7.84375" hidden="1" customWidth="1"/>
    <col min="15" max="15" width="10.07421875" hidden="1" customWidth="1"/>
    <col min="16" max="17" width="11.4609375" hidden="1" customWidth="1"/>
    <col min="18" max="18" width="14.07421875" hidden="1" customWidth="1"/>
    <col min="19" max="19" width="11.4609375" hidden="1" customWidth="1"/>
    <col min="20" max="22" width="15.53515625" hidden="1" customWidth="1"/>
    <col min="23" max="23" width="14.07421875" hidden="1" customWidth="1"/>
    <col min="24" max="24" width="11.4609375" hidden="1" customWidth="1"/>
    <col min="25" max="25" width="13.4609375" hidden="1" customWidth="1"/>
    <col min="26" max="27" width="15.53515625" hidden="1" customWidth="1"/>
    <col min="28" max="32" width="8.53515625" hidden="1" customWidth="1"/>
    <col min="33" max="33" width="8.07421875" hidden="1" customWidth="1"/>
    <col min="34" max="38" width="8.53515625" hidden="1" customWidth="1"/>
    <col min="39" max="39" width="10.69140625" hidden="1" customWidth="1"/>
    <col min="40" max="40" width="9.84375" hidden="1" customWidth="1"/>
    <col min="41" max="41" width="8.69140625" hidden="1" customWidth="1"/>
    <col min="42" max="43" width="11.53515625" hidden="1" customWidth="1"/>
    <col min="44" max="45" width="12.84375" hidden="1" customWidth="1"/>
    <col min="46" max="48" width="7.4609375" hidden="1" customWidth="1"/>
    <col min="49" max="49" width="9.69140625" hidden="1" customWidth="1"/>
    <col min="50" max="51" width="7.4609375" hidden="1" customWidth="1"/>
    <col min="52" max="52" width="9.69140625" hidden="1" customWidth="1"/>
    <col min="53" max="53" width="7.4609375" hidden="1" customWidth="1"/>
    <col min="54" max="55" width="9.69140625" hidden="1" customWidth="1"/>
    <col min="56" max="57" width="12.07421875" hidden="1" customWidth="1"/>
    <col min="58" max="59" width="9" hidden="1" customWidth="1"/>
    <col min="60" max="61" width="10.4609375" hidden="1" customWidth="1"/>
    <col min="62" max="62" width="11.3046875" hidden="1" customWidth="1"/>
    <col min="63" max="63" width="15.4609375" hidden="1" customWidth="1"/>
    <col min="64" max="64" width="11.69140625" hidden="1" customWidth="1"/>
    <col min="65" max="65" width="14.07421875" hidden="1" customWidth="1"/>
    <col min="66" max="66" width="12.07421875" hidden="1" customWidth="1"/>
    <col min="67" max="67" width="21.4609375" hidden="1" customWidth="1"/>
    <col min="68" max="68" width="15.4609375" hidden="1" customWidth="1"/>
    <col min="69" max="69" width="18.69140625" hidden="1" customWidth="1"/>
    <col min="70" max="70" width="8.4609375" hidden="1" customWidth="1"/>
    <col min="71" max="71" width="23.07421875" hidden="1" customWidth="1"/>
    <col min="72" max="72" width="16.69140625" hidden="1" customWidth="1"/>
    <col min="73" max="73" width="17.53515625" hidden="1" customWidth="1"/>
    <col min="74" max="74" width="17.3046875" hidden="1" customWidth="1"/>
    <col min="75" max="75" width="9" hidden="1" customWidth="1"/>
    <col min="76" max="76" width="10.69140625" hidden="1" customWidth="1"/>
    <col min="77" max="77" width="16.4609375" hidden="1" customWidth="1"/>
    <col min="78" max="78" width="18.3046875" hidden="1" customWidth="1"/>
    <col min="79" max="79" width="10.3046875" hidden="1" customWidth="1"/>
    <col min="80" max="82" width="17.84375" hidden="1" customWidth="1"/>
    <col min="83" max="84" width="26.07421875" hidden="1" customWidth="1"/>
    <col min="85" max="85" width="9.84375" hidden="1" customWidth="1"/>
    <col min="86" max="86" width="9.4609375" hidden="1" customWidth="1"/>
    <col min="87" max="87" width="22.53515625" hidden="1" customWidth="1"/>
    <col min="88" max="89" width="15.3046875" hidden="1" customWidth="1"/>
    <col min="90" max="90" width="15.84375" hidden="1" customWidth="1"/>
    <col min="91" max="91" width="14.4609375" hidden="1" customWidth="1"/>
    <col min="92" max="93" width="22.4609375" hidden="1" customWidth="1"/>
    <col min="94" max="94" width="12.84375" hidden="1" customWidth="1"/>
    <col min="95" max="95" width="11.84375" hidden="1" customWidth="1"/>
    <col min="96" max="97" width="19.84375" hidden="1" customWidth="1"/>
    <col min="98" max="98" width="19.07421875" hidden="1" customWidth="1"/>
    <col min="99" max="99" width="21.07421875" hidden="1" customWidth="1"/>
    <col min="100" max="102" width="12.84375" hidden="1" customWidth="1"/>
    <col min="103" max="103" width="14.84375" hidden="1" customWidth="1"/>
    <col min="104" max="106" width="13.84375" hidden="1" customWidth="1"/>
    <col min="107" max="107" width="22.69140625" hidden="1" customWidth="1"/>
    <col min="108" max="108" width="17.07421875" hidden="1" customWidth="1"/>
    <col min="109" max="110" width="21.3046875" hidden="1" customWidth="1"/>
    <col min="111" max="111" width="21.07421875" hidden="1" customWidth="1"/>
    <col min="112" max="112" width="23.69140625" hidden="1" customWidth="1"/>
    <col min="113" max="113" width="21.84375" hidden="1" customWidth="1"/>
    <col min="114" max="115" width="20.07421875" hidden="1" customWidth="1"/>
    <col min="116" max="117" width="25.07421875" hidden="1" customWidth="1"/>
    <col min="118" max="119" width="13.84375" hidden="1" customWidth="1"/>
    <col min="120" max="121" width="14.84375" hidden="1" customWidth="1"/>
    <col min="122" max="122" width="16.3046875" hidden="1" customWidth="1"/>
    <col min="123" max="124" width="16.4609375" hidden="1" customWidth="1"/>
    <col min="125" max="125" width="16.07421875" hidden="1" customWidth="1"/>
    <col min="126" max="126" width="15.84375" hidden="1" customWidth="1"/>
    <col min="127" max="127" width="13" hidden="1" customWidth="1"/>
    <col min="128" max="129" width="27.69140625" hidden="1" customWidth="1"/>
    <col min="130" max="130" width="24.53515625" hidden="1" customWidth="1"/>
    <col min="131" max="131" width="22.3046875" hidden="1" customWidth="1"/>
    <col min="132" max="132" width="9.07421875" hidden="1" customWidth="1"/>
    <col min="133" max="133" width="8.3046875" hidden="1" customWidth="1"/>
    <col min="134" max="134" width="13" hidden="1" customWidth="1"/>
    <col min="135" max="136" width="15.07421875" hidden="1" customWidth="1"/>
    <col min="137" max="137" width="9.84375" hidden="1" customWidth="1"/>
    <col min="138" max="138" width="7.84375" hidden="1" customWidth="1"/>
    <col min="139" max="139" width="8.4609375" hidden="1" customWidth="1"/>
    <col min="140" max="142" width="31" hidden="1" customWidth="1"/>
    <col min="143" max="143" width="27.69140625" hidden="1" customWidth="1"/>
    <col min="144" max="144" width="24.3046875" hidden="1" customWidth="1"/>
  </cols>
  <sheetData>
    <row r="1" spans="1:144" ht="18.649999999999999" hidden="1" customHeight="1" x14ac:dyDescent="0.4">
      <c r="A1" s="14"/>
      <c r="B1" s="74"/>
      <c r="C1" s="75"/>
      <c r="D1" s="75"/>
      <c r="E1" s="75"/>
      <c r="K1" s="76"/>
      <c r="L1" s="14"/>
      <c r="M1" s="77"/>
      <c r="O1" s="7">
        <v>4</v>
      </c>
      <c r="P1" s="7">
        <v>5</v>
      </c>
      <c r="Q1" s="7">
        <v>6</v>
      </c>
      <c r="R1" s="7">
        <v>6</v>
      </c>
      <c r="S1" s="7">
        <v>6</v>
      </c>
      <c r="T1" s="7"/>
      <c r="U1" s="7"/>
      <c r="V1" s="7"/>
      <c r="W1" s="7">
        <v>6</v>
      </c>
      <c r="X1" s="7">
        <v>6</v>
      </c>
      <c r="Y1" s="7"/>
      <c r="Z1" s="7"/>
      <c r="AA1" s="7"/>
      <c r="AB1" s="7">
        <v>8</v>
      </c>
      <c r="AC1" s="7">
        <v>8</v>
      </c>
      <c r="AD1" s="7">
        <v>8</v>
      </c>
      <c r="AE1" s="7"/>
      <c r="AF1" s="7"/>
      <c r="AG1" s="7">
        <v>10</v>
      </c>
      <c r="AH1" s="7">
        <v>10</v>
      </c>
      <c r="AI1" s="7">
        <v>10</v>
      </c>
      <c r="AJ1" s="7">
        <v>10</v>
      </c>
      <c r="AK1" s="7"/>
      <c r="AL1" s="7"/>
      <c r="AN1" s="7">
        <v>12</v>
      </c>
      <c r="AO1" s="7">
        <v>12</v>
      </c>
      <c r="AP1" s="7">
        <v>12</v>
      </c>
      <c r="AQ1" s="7"/>
      <c r="AR1" s="7">
        <v>13</v>
      </c>
      <c r="AS1" s="7">
        <v>14</v>
      </c>
      <c r="AT1" s="78">
        <v>16</v>
      </c>
      <c r="AU1" s="78">
        <v>17</v>
      </c>
      <c r="AV1" s="78">
        <v>18</v>
      </c>
      <c r="AW1" s="78">
        <v>19</v>
      </c>
      <c r="AX1" s="78">
        <v>20</v>
      </c>
      <c r="AY1" s="78">
        <v>21</v>
      </c>
      <c r="AZ1" s="78">
        <v>22</v>
      </c>
      <c r="BA1" s="78">
        <v>23</v>
      </c>
      <c r="BB1" s="78">
        <v>24</v>
      </c>
      <c r="BC1" s="78">
        <v>25</v>
      </c>
      <c r="BD1" s="78">
        <v>28</v>
      </c>
      <c r="BE1" s="78"/>
      <c r="BF1" s="78"/>
      <c r="BG1" s="78"/>
      <c r="BH1" s="78">
        <v>33</v>
      </c>
      <c r="BI1" s="78"/>
      <c r="BJ1" s="78"/>
      <c r="BK1" s="78">
        <v>6</v>
      </c>
      <c r="BL1" s="78">
        <v>7</v>
      </c>
      <c r="BM1" s="78">
        <v>14</v>
      </c>
      <c r="BN1" s="78">
        <v>18</v>
      </c>
      <c r="BO1" s="78">
        <v>20</v>
      </c>
      <c r="BP1" s="78">
        <v>22</v>
      </c>
      <c r="BQ1" s="78">
        <v>21</v>
      </c>
      <c r="BR1" s="78">
        <v>23</v>
      </c>
      <c r="BS1" s="78">
        <v>25</v>
      </c>
      <c r="BT1" s="78">
        <v>27</v>
      </c>
      <c r="BU1" s="78">
        <v>26</v>
      </c>
      <c r="BV1" s="78">
        <v>29</v>
      </c>
      <c r="BW1" s="78">
        <v>31</v>
      </c>
      <c r="BX1" s="78">
        <v>32</v>
      </c>
      <c r="BY1" s="78"/>
      <c r="BZ1" s="78">
        <v>44</v>
      </c>
      <c r="CA1" s="78">
        <v>46</v>
      </c>
      <c r="CB1" s="78"/>
      <c r="CC1" s="78"/>
      <c r="CD1" s="78"/>
      <c r="CE1" s="78">
        <v>68</v>
      </c>
      <c r="CF1" s="78"/>
      <c r="CG1" s="78">
        <v>70</v>
      </c>
      <c r="CH1" s="78">
        <v>71</v>
      </c>
      <c r="CI1" s="78"/>
      <c r="CJ1" s="78"/>
      <c r="CK1" s="78"/>
      <c r="CL1" s="78">
        <v>94</v>
      </c>
      <c r="CM1" s="78">
        <v>95</v>
      </c>
      <c r="CN1" s="78">
        <v>96</v>
      </c>
      <c r="CO1" s="78"/>
      <c r="CP1" s="78">
        <v>101</v>
      </c>
      <c r="CQ1" s="78">
        <v>98</v>
      </c>
      <c r="CR1" s="78"/>
      <c r="CS1" s="78"/>
      <c r="CT1" s="78"/>
      <c r="CU1" s="78"/>
      <c r="CV1" s="78"/>
      <c r="CW1" s="78"/>
      <c r="CX1" s="78"/>
      <c r="CY1" s="78">
        <v>112</v>
      </c>
      <c r="CZ1" s="78">
        <v>114</v>
      </c>
      <c r="DA1" s="78"/>
      <c r="DB1" s="78"/>
      <c r="DC1" s="78">
        <v>119</v>
      </c>
      <c r="DD1" s="78">
        <v>125</v>
      </c>
      <c r="DE1" s="78">
        <v>129</v>
      </c>
      <c r="DF1" s="78">
        <v>130</v>
      </c>
      <c r="DG1" s="78">
        <v>131</v>
      </c>
      <c r="DH1" s="78">
        <v>137</v>
      </c>
      <c r="DI1" s="78">
        <v>138</v>
      </c>
      <c r="DJ1" s="78">
        <v>141</v>
      </c>
      <c r="DK1" s="78"/>
      <c r="DL1" s="78">
        <v>144</v>
      </c>
      <c r="DM1" s="78"/>
      <c r="DN1" s="78">
        <v>145</v>
      </c>
      <c r="DO1" s="78"/>
      <c r="DP1" s="78">
        <v>162</v>
      </c>
      <c r="DQ1" s="78"/>
      <c r="DR1" s="78"/>
      <c r="DS1" s="78">
        <v>165</v>
      </c>
      <c r="DT1" s="78"/>
      <c r="DU1" s="78">
        <v>166</v>
      </c>
      <c r="DV1" s="78">
        <v>169</v>
      </c>
      <c r="DW1" s="78">
        <v>170</v>
      </c>
      <c r="DX1" s="78">
        <v>171</v>
      </c>
      <c r="DY1" s="78">
        <v>195</v>
      </c>
      <c r="DZ1" s="78">
        <v>177</v>
      </c>
      <c r="EA1" s="78">
        <v>180</v>
      </c>
      <c r="EB1" s="78">
        <v>181</v>
      </c>
      <c r="EC1" s="78">
        <v>182</v>
      </c>
      <c r="ED1" s="78"/>
      <c r="EE1" s="78">
        <v>183</v>
      </c>
      <c r="EF1" s="78"/>
      <c r="EG1" s="78">
        <v>185</v>
      </c>
      <c r="EH1" s="78">
        <v>186</v>
      </c>
      <c r="EI1" s="78">
        <v>187</v>
      </c>
      <c r="EJ1" s="78">
        <v>189</v>
      </c>
      <c r="EK1" s="78">
        <v>192</v>
      </c>
      <c r="EL1" s="78"/>
      <c r="EM1" s="73"/>
    </row>
    <row r="2" spans="1:144" ht="31.75" customHeight="1" thickBot="1" x14ac:dyDescent="0.45">
      <c r="A2" s="346" t="s">
        <v>1051</v>
      </c>
      <c r="B2" s="347"/>
      <c r="C2" s="347"/>
      <c r="D2" s="347"/>
      <c r="E2" s="347"/>
      <c r="F2" s="347"/>
      <c r="G2" s="347"/>
      <c r="H2" s="347"/>
      <c r="I2" s="348"/>
      <c r="J2" s="75"/>
      <c r="K2" s="331" t="s">
        <v>229</v>
      </c>
      <c r="L2" s="332"/>
      <c r="M2" s="336"/>
      <c r="N2" s="229">
        <v>0</v>
      </c>
      <c r="O2" s="72">
        <f>(IF(OR('Basic Functions Data List'!$E$4="",'Basic Functions Data List'!$E$4="Yes"),1,0))*('Basic Functions Data List'!$J$4)</f>
        <v>1</v>
      </c>
      <c r="P2" s="72">
        <f>(IF(OR('Basic Functions Data List'!$E$5="",'Basic Functions Data List'!$E$5="Yes"),1,0))*('Basic Functions Data List'!$J$5)</f>
        <v>1</v>
      </c>
      <c r="Q2" s="72">
        <f>(IF(OR('Basic Functions Data List'!$E$7="",'Basic Functions Data List'!$E$7="Only Voice"),1,0))*('Basic Functions Data List'!$J$7)</f>
        <v>1</v>
      </c>
      <c r="R2" s="72">
        <f>(IF(OR('Basic Functions Data List'!$E$7="",'Basic Functions Data List'!$E$7="Only ETCS Data"),1,0))*('Basic Functions Data List'!$J$7)</f>
        <v>1</v>
      </c>
      <c r="S2" s="72">
        <f>(IF(OR('Basic Functions Data List'!$E$7="",'Basic Functions Data List'!$E$7="Voice and ETCS Data"),1,0))*('Basic Functions Data List'!$J$7)</f>
        <v>1</v>
      </c>
      <c r="T2" s="72">
        <f>(IF(OR('Basic Functions Data List'!$E$7="",'Basic Functions Data List'!$E$7="Voice and ERTMS/ATO Data"),1,0))*('Basic Functions Data List'!$J$7)</f>
        <v>1</v>
      </c>
      <c r="U2" s="72">
        <f>(IF(OR('Basic Functions Data List'!$E7="",'Basic Functions Data List'!$E7="ETCS Data and ERTMS/ATO Data"),1,0))*('Basic Functions Data List'!$J7)</f>
        <v>1</v>
      </c>
      <c r="V2" s="72">
        <f>(IF(OR('Basic Functions Data List'!$E$7="",'Basic Functions Data List'!$E$7="Voice, ETCS Data and ERTMS/ATO Data"),1,0))*('Basic Functions Data List'!$J$7)</f>
        <v>1</v>
      </c>
      <c r="W2" s="72">
        <f>(IF(OR('Basic Functions Data List'!$E$8="",'Basic Functions Data List'!$E$8="Only ETCS Data"),1,0))*('Basic Functions Data List'!$J$8)</f>
        <v>1</v>
      </c>
      <c r="X2" s="72">
        <f>(IF(OR('Basic Functions Data List'!$E$8="",'Basic Functions Data List'!$E$8="Voice and ETCS Data"),1,0))*('Basic Functions Data List'!$J$8)</f>
        <v>1</v>
      </c>
      <c r="Y2" s="72">
        <f>(IF(OR('Basic Functions Data List'!$E$8="",'Basic Functions Data List'!$E$8="ETCS Data and ERTMS/ATO Data"),1,0))*('Basic Functions Data List'!$J$8)</f>
        <v>1</v>
      </c>
      <c r="Z2" s="72">
        <f>(IF(OR('Basic Functions Data List'!$E$8="",'Basic Functions Data List'!$E$8="Voice, ETCS Data and ERTMS/ATO Data"),1,0))*('Basic Functions Data List'!$J$8)</f>
        <v>1</v>
      </c>
      <c r="AA2" s="72">
        <f>(IF(OR('Basic Functions Data List'!$E$9="",'Basic Functions Data List'!$E$9="Yes"),1,0))*('Basic Functions Data List'!$J$9)</f>
        <v>1</v>
      </c>
      <c r="AB2" s="72">
        <f>(IF(OR('Basic Functions Data List'!$E11="",'Basic Functions Data List'!$E11=AB$3),1,0))*('Basic Functions Data List'!$J11)</f>
        <v>1</v>
      </c>
      <c r="AC2" s="72">
        <f>(IF(OR('Basic Functions Data List'!$E11="",'Basic Functions Data List'!$E11=AC$3),1,0))*('Basic Functions Data List'!$J11)</f>
        <v>1</v>
      </c>
      <c r="AD2" s="72">
        <f>(IF(OR('Basic Functions Data List'!$E11="",'Basic Functions Data List'!$E11=AD$3),1,0))*('Basic Functions Data List'!$J11)</f>
        <v>1</v>
      </c>
      <c r="AE2" s="72">
        <f>(IF(OR('Basic Functions Data List'!$E11="",('Basic Functions Data List'!$E11=AE$3)),1,0))*('Basic Functions Data List'!$J11)</f>
        <v>1</v>
      </c>
      <c r="AF2" s="72">
        <f>(IF(OR('Basic Functions Data List'!$E11="",NOT('Basic Functions Data List'!$E11="Set CCS TSI 2023")),1,0))*('Basic Functions Data List'!$J11)</f>
        <v>1</v>
      </c>
      <c r="AG2" s="72">
        <f>(IF(OR('Basic Functions Data List'!$E13="",'Basic Functions Data List'!$E13=AG$3),1,0))*('Basic Functions Data List'!$J13)</f>
        <v>1</v>
      </c>
      <c r="AH2" s="72">
        <f>(IF(OR('Basic Functions Data List'!$E13="",'Basic Functions Data List'!$E13=AH$3),1,0))*('Basic Functions Data List'!$J13)</f>
        <v>1</v>
      </c>
      <c r="AI2" s="72">
        <f>(IF(OR('Basic Functions Data List'!$E13="",'Basic Functions Data List'!$E13=AI$3),1,0))*('Basic Functions Data List'!$J13)</f>
        <v>1</v>
      </c>
      <c r="AJ2" s="72">
        <f>(IF(OR('Basic Functions Data List'!$E13="",'Basic Functions Data List'!$E13=AJ$3),1,0))*('Basic Functions Data List'!$J13)</f>
        <v>1</v>
      </c>
      <c r="AK2" s="72">
        <f>(IF(OR('Basic Functions Data List'!$E13="",'Basic Functions Data List'!$E13=AK$3),1,0))*('Basic Functions Data List'!$J13)</f>
        <v>1</v>
      </c>
      <c r="AL2" s="72">
        <f>(IF(OR('Basic Functions Data List'!$E13="",'Basic Functions Data List'!$E13=AL$3),1,0))*('Basic Functions Data List'!$J13)</f>
        <v>1</v>
      </c>
      <c r="AM2" s="77">
        <f>(IF('Basic Functions Data List'!$E17&lt;&gt;"No additional level",1,0))*('Basic Functions Data List'!$J17)</f>
        <v>1</v>
      </c>
      <c r="AN2" s="72">
        <f>(IF(OR('Basic Functions Data List'!$E17="",'Basic Functions Data List'!$E17="Level 1"),1,0))*('Basic Functions Data List'!$J17)</f>
        <v>1</v>
      </c>
      <c r="AO2" s="72">
        <f>(IF(OR('Basic Functions Data List'!$E17="",'Basic Functions Data List'!$E17="Level 2"),1,0))*('Basic Functions Data List'!$J17)</f>
        <v>1</v>
      </c>
      <c r="AP2" s="72">
        <f>(IF(OR('Basic Functions Data List'!$E17="",'Basic Functions Data List'!$E17="Level 3"),1,0))*('Basic Functions Data List'!$J17)</f>
        <v>1</v>
      </c>
      <c r="AQ2" s="72">
        <f>IF(OR('Basic Functions Data List'!$E17="",'Basic Functions Data List'!$E17="Level NTC"),1,0)*('Basic Functions Data List'!$J17)</f>
        <v>1</v>
      </c>
      <c r="AR2" s="72">
        <f>IF(OR('Basic Functions Data List'!$E16="",'Basic Functions Data List'!$E16="Level NTC"),1,0)*('Basic Functions Data List'!$J16)</f>
        <v>1</v>
      </c>
      <c r="AS2" s="72">
        <f>IF(OR('Basic Functions Data List'!$E17="",'Basic Functions Data List'!$E17="Level NTC"),1,0)*('Basic Functions Data List'!$J17)</f>
        <v>1</v>
      </c>
      <c r="AT2" s="230">
        <f>IF(OR('Basic Functions Data List'!$E19="",'Basic Functions Data List'!$E19="yes"),1,0)*('Basic Functions Data List'!$J19)</f>
        <v>1</v>
      </c>
      <c r="AU2" s="230">
        <f>IF(OR('Basic Functions Data List'!$E20="",'Basic Functions Data List'!$E20="yes"),1,0)*('Basic Functions Data List'!$J20)</f>
        <v>1</v>
      </c>
      <c r="AV2" s="230">
        <f>IF(OR('Basic Functions Data List'!$E21="",'Basic Functions Data List'!$E21="yes"),1,0)*('Basic Functions Data List'!$J21)</f>
        <v>1</v>
      </c>
      <c r="AW2" s="230">
        <f>IF(OR('Basic Functions Data List'!$E22="",'Basic Functions Data List'!$E22="yes"),1,0)*('Basic Functions Data List'!$J22)</f>
        <v>1</v>
      </c>
      <c r="AX2" s="230">
        <f>IF(OR('Basic Functions Data List'!$E23="",'Basic Functions Data List'!$E23="yes"),1,0)*('Basic Functions Data List'!$J23)</f>
        <v>1</v>
      </c>
      <c r="AY2" s="230">
        <f>IF(OR('Basic Functions Data List'!$E24="",'Basic Functions Data List'!$E24="yes"),1,0)*('Basic Functions Data List'!$J24)</f>
        <v>1</v>
      </c>
      <c r="AZ2" s="230">
        <f>IF(OR('Basic Functions Data List'!$E25="",'Basic Functions Data List'!$E25="yes"),1,0)*('Basic Functions Data List'!$J25)</f>
        <v>1</v>
      </c>
      <c r="BA2" s="230">
        <f>IF(OR('Basic Functions Data List'!$E26="",'Basic Functions Data List'!$E26="yes"),1,0)*('Basic Functions Data List'!$J26)</f>
        <v>1</v>
      </c>
      <c r="BB2" s="230">
        <f>IF(OR('Basic Functions Data List'!$E27="",'Basic Functions Data List'!$E27="yes"),1,0)*('Basic Functions Data List'!$J27)</f>
        <v>1</v>
      </c>
      <c r="BC2" s="230">
        <f>IF(OR('Basic Functions Data List'!$E28="",'Basic Functions Data List'!$E28="yes"),1,0)*('Basic Functions Data List'!$J28)</f>
        <v>1</v>
      </c>
      <c r="BD2" s="230">
        <f>IF(OR('Basic Functions Data List'!$E31="",'Basic Functions Data List'!$E31="yes"),1,0)*('Basic Functions Data List'!$J31)</f>
        <v>1</v>
      </c>
      <c r="BE2" s="230">
        <f>IF(OR('Basic Functions Data List'!$E33="",'Basic Functions Data List'!$E33="yes"),1,0)*('Basic Functions Data List'!$J33)</f>
        <v>1</v>
      </c>
      <c r="BF2" s="230">
        <f>IF(OR('Basic Functions Data List'!$E34="",'Basic Functions Data List'!$E34="yes"),1,0)*('Basic Functions Data List'!$J34)</f>
        <v>1</v>
      </c>
      <c r="BG2" s="230">
        <f>IF(OR('Basic Functions Data List'!$E35="",'Basic Functions Data List'!$E35="yes"),1,0)*('Basic Functions Data List'!$J35)</f>
        <v>1</v>
      </c>
      <c r="BH2" s="72">
        <f>(IF(OR('Basic Functions Data List'!$E37="",'Basic Functions Data List'!$E37="yes"),1,0))*('Basic Functions Data List'!$J37)</f>
        <v>1</v>
      </c>
      <c r="BI2" s="72">
        <f>(IF(OR('Basic Functions Data List'!$E37="",'Basic Functions Data List'!$E37="No"),1,0))*('Basic Functions Data List'!$J37)</f>
        <v>1</v>
      </c>
      <c r="BJ2" s="72">
        <f>(IF(OR('Basic Functions Data List'!$E38="",'Basic Functions Data List'!$E38="yes"),1,0))*('Basic Functions Data List'!$J38)</f>
        <v>1</v>
      </c>
      <c r="BK2" s="230">
        <f>(IF(OR('Functions List (2nd Fallback)'!$E$6="",'Functions List (2nd Fallback)'!$E$6="yes"),1,0))*('Functions List (2nd Fallback)'!$J$6)</f>
        <v>1</v>
      </c>
      <c r="BL2" s="230">
        <f>(IF(OR('Functions List (2nd Fallback)'!$E$7="",'Functions List (2nd Fallback)'!$E$7="yes"),1,0))*('Functions List (2nd Fallback)'!$J$7)</f>
        <v>1</v>
      </c>
      <c r="BM2" s="230">
        <f>(IF(OR('Functions List (2nd Fallback)'!$E$14="",'Functions List (2nd Fallback)'!$E$14="yes"),1,0))*('Functions List (2nd Fallback)'!$J$14)</f>
        <v>1</v>
      </c>
      <c r="BN2" s="230">
        <f>(IF(OR('Functions List (2nd Fallback)'!$E$18="",'Functions List (2nd Fallback)'!$E$18="yes"),1,0))*('Functions List (2nd Fallback)'!$J$18)</f>
        <v>1</v>
      </c>
      <c r="BO2" s="230">
        <f>(IF(OR('Functions List (2nd Fallback)'!$E$20="",'Functions List (2nd Fallback)'!$E$20="yes"),1,0))*('Functions List (2nd Fallback)'!$J$20)</f>
        <v>1</v>
      </c>
      <c r="BP2" s="230">
        <f>(IF(OR('Functions List (2nd Fallback)'!$E$21="",'Functions List (2nd Fallback)'!$E$21="yes"),1,0))*('Functions List (2nd Fallback)'!$J$21)</f>
        <v>1</v>
      </c>
      <c r="BQ2" s="230">
        <f>(IF(OR('Functions List (2nd Fallback)'!$E$22="",'Functions List (2nd Fallback)'!$E$22="yes"),1,0))*('Functions List (2nd Fallback)'!$J$22)</f>
        <v>1</v>
      </c>
      <c r="BR2" s="230">
        <f>(IF(OR('Functions List (2nd Fallback)'!$E$23="",'Functions List (2nd Fallback)'!$E$23="yes"),1,0))*('Functions List (2nd Fallback)'!$J$23)</f>
        <v>1</v>
      </c>
      <c r="BS2" s="230">
        <f>(IF(OR('Functions List (2nd Fallback)'!$E$25="",'Functions List (2nd Fallback)'!$E$25="yes"),1,0))*('Functions List (2nd Fallback)'!$J$25)</f>
        <v>1</v>
      </c>
      <c r="BT2" s="230">
        <f>(IF(OR('Functions List (2nd Fallback)'!$E$26="",'Functions List (2nd Fallback)'!$E$26="yes"),1,0))*('Functions List (2nd Fallback)'!$J$26)</f>
        <v>1</v>
      </c>
      <c r="BU2" s="230">
        <f>(IF(OR('Functions List (2nd Fallback)'!$E$27="",'Functions List (2nd Fallback)'!$E$27="yes"),1,0))*('Functions List (2nd Fallback)'!$J$27)</f>
        <v>1</v>
      </c>
      <c r="BV2" s="230">
        <f>(IF(OR('Functions List (2nd Fallback)'!$E$29="",'Functions List (2nd Fallback)'!$E$29="yes"),1,0))*('Functions List (2nd Fallback)'!$J$29)</f>
        <v>1</v>
      </c>
      <c r="BW2" s="230">
        <f>(IF(OR('Functions List (2nd Fallback)'!$E$31="",'Functions List (2nd Fallback)'!$E$31="yes"),1,0))*('Functions List (2nd Fallback)'!$J$31)</f>
        <v>1</v>
      </c>
      <c r="BX2" s="230">
        <f>(IF(OR('Functions List (2nd Fallback)'!$E$32="",'Functions List (2nd Fallback)'!$E$32="yes"),1,0))*('Functions List (2nd Fallback)'!$J$32)</f>
        <v>1</v>
      </c>
      <c r="BY2" s="230">
        <f>(IF(OR('Functions List (2nd Fallback)'!$E$38="",'Functions List (2nd Fallback)'!$E$38="yes"),1,0))*('Functions List (2nd Fallback)'!$J$38)</f>
        <v>1</v>
      </c>
      <c r="BZ2" s="230">
        <f>(IF(OR('Functions List (2nd Fallback)'!$E$44="",'Functions List (2nd Fallback)'!$E$44="yes"),1,0))*('Functions List (2nd Fallback)'!$J$44)</f>
        <v>1</v>
      </c>
      <c r="CA2" s="230">
        <f>(IF(OR('Functions List (2nd Fallback)'!$E$46="",'Functions List (2nd Fallback)'!$E$46="yes"),1,0))*('Functions List (2nd Fallback)'!$J$46)</f>
        <v>1</v>
      </c>
      <c r="CB2" s="230">
        <f>(IF(OR('Functions List (2nd Fallback)'!$E$51="",'Functions List (2nd Fallback)'!$E$51="yes"),1,0))*('Functions List (2nd Fallback)'!$J$51)</f>
        <v>1</v>
      </c>
      <c r="CC2" s="230">
        <f>(IF(OR('Functions List (2nd Fallback)'!$E$62="",'Functions List (2nd Fallback)'!$E$62="yes"),1,0))*('Functions List (2nd Fallback)'!$J$62)</f>
        <v>1</v>
      </c>
      <c r="CD2" s="230">
        <f>(IF(OR('Functions List (2nd Fallback)'!$E$65="",'Functions List (2nd Fallback)'!$E$65="yes"),1,0))*('Functions List (2nd Fallback)'!$J$65)</f>
        <v>1</v>
      </c>
      <c r="CE2" s="230">
        <f>(IF(OR('Functions List (2nd Fallback)'!$E$67="",'Functions List (2nd Fallback)'!$E$67="yes"),1,0))*('Functions List (2nd Fallback)'!$J$67)</f>
        <v>1</v>
      </c>
      <c r="CF2" s="230">
        <f>(IF(OR('Functions List (2nd Fallback)'!$E$68="",'Functions List (2nd Fallback)'!$E$68="yes"),1,0))*('Functions List (2nd Fallback)'!$J$68)</f>
        <v>1</v>
      </c>
      <c r="CG2" s="230">
        <f>(IF(OR('Functions List (2nd Fallback)'!$E$69="",'Functions List (2nd Fallback)'!$E$69="yes"),1,0))*('Functions List (2nd Fallback)'!$J$69)</f>
        <v>1</v>
      </c>
      <c r="CH2" s="230">
        <f>(IF(OR('Functions List (2nd Fallback)'!$E$70="",'Functions List (2nd Fallback)'!$E$70="yes"),1,0))*('Functions List (2nd Fallback)'!$J$70)</f>
        <v>1</v>
      </c>
      <c r="CI2" s="230">
        <f>(IF(OR('Functions List (2nd Fallback)'!$E$75="",'Functions List (2nd Fallback)'!$E$75="yes"),1,0))*('Functions List (2nd Fallback)'!$J$75)</f>
        <v>1</v>
      </c>
      <c r="CJ2" s="230">
        <f>(IF(OR('Functions List (2nd Fallback)'!$E$90="",'Functions List (2nd Fallback)'!$E$90="yes"),1,0))*('Functions List (2nd Fallback)'!$J$90)</f>
        <v>1</v>
      </c>
      <c r="CK2" s="230">
        <f>(IF(OR('Functions List (2nd Fallback)'!$E$91="",'Functions List (2nd Fallback)'!$E$91="yes"),1,0))*('Functions List (2nd Fallback)'!$J$91)</f>
        <v>1</v>
      </c>
      <c r="CL2" s="230">
        <f>(IF(OR('Functions List (2nd Fallback)'!$E$96="",'Functions List (2nd Fallback)'!$E$96="yes"),1,0))*('Functions List (2nd Fallback)'!$J$96)</f>
        <v>1</v>
      </c>
      <c r="CM2" s="230">
        <f>(IF(OR('Functions List (2nd Fallback)'!$E$97="",'Functions List (2nd Fallback)'!$E$97="yes"),1,0))*('Functions List (2nd Fallback)'!$J$97)</f>
        <v>1</v>
      </c>
      <c r="CN2" s="230">
        <f>(IF(OR('Functions List (2nd Fallback)'!$E$98="",'Functions List (2nd Fallback)'!$E$98="yes"),1,0))*('Functions List (2nd Fallback)'!$J$98)</f>
        <v>1</v>
      </c>
      <c r="CO2" s="230">
        <f>(IF(OR('Functions List (2nd Fallback)'!$E$100="",'Functions List (2nd Fallback)'!$E$100="yes"),1,0))*('Functions List (2nd Fallback)'!$J$100)</f>
        <v>1</v>
      </c>
      <c r="CP2" s="230">
        <f>(IF(OR('Functions List (2nd Fallback)'!$E$103="",'Functions List (2nd Fallback)'!$E$103="yes"),1,0))*('Functions List (2nd Fallback)'!$J$103)</f>
        <v>1</v>
      </c>
      <c r="CQ2" s="230">
        <f>(IF(OR('Functions List (2nd Fallback)'!$E$104="",'Functions List (2nd Fallback)'!$E$104="yes"),1,0))*('Functions List (2nd Fallback)'!$J$104)</f>
        <v>1</v>
      </c>
      <c r="CR2" s="230">
        <f>(IF(OR('Functions List (2nd Fallback)'!$E$109="",'Functions List (2nd Fallback)'!$E$109="yes"),1,0))*('Functions List (2nd Fallback)'!$J$109)</f>
        <v>1</v>
      </c>
      <c r="CS2" s="230">
        <f>(IF(OR('Functions List (Main Level)'!$E$110="",'Functions List (Main Level)'!$E$110="no"),1,0))*('Functions List (Main Level)'!$J$110)</f>
        <v>1</v>
      </c>
      <c r="CT2" s="230">
        <f>(IF(OR('Functions List (2nd Fallback)'!$E$110="",'Functions List (2nd Fallback)'!$E$110="no"),1,0))*('Functions List (2nd Fallback)'!$J$110)</f>
        <v>0</v>
      </c>
      <c r="CU2" s="230">
        <f>(IF(OR('Functions List (2nd Fallback)'!$E$111="",'Functions List (2nd Fallback)'!$E$111="Yes"),1,0))*('Functions List (2nd Fallback)'!$J$111)</f>
        <v>0</v>
      </c>
      <c r="CV2" s="230">
        <f>(IF(OR('Functions List (2nd Fallback)'!$E$112="",'Functions List (2nd Fallback)'!$E$112="yes"),1,0))*('Functions List (2nd Fallback)'!$J$112)</f>
        <v>1</v>
      </c>
      <c r="CW2" s="230">
        <f>(IF(OR('Functions List (2nd Fallback)'!$E$115="",'Functions List (2nd Fallback)'!$E$115="yes"),1,0))*('Functions List (2nd Fallback)'!$J$115)</f>
        <v>1</v>
      </c>
      <c r="CX2" s="230">
        <f>(IF(OR('Functions List (2nd Fallback)'!$E$116="",'Functions List (2nd Fallback)'!$E$116="yes"),1,0))*('Functions List (2nd Fallback)'!$J$116)</f>
        <v>1</v>
      </c>
      <c r="CY2" s="230">
        <f>(IF(OR('Functions List (2nd Fallback)'!$E$117="",'Functions List (2nd Fallback)'!$E$117="yes"),1,0))*('Functions List (2nd Fallback)'!$J$117)</f>
        <v>1</v>
      </c>
      <c r="CZ2" s="230">
        <f>(IF(OR('Functions List (2nd Fallback)'!$E$119="",'Functions List (2nd Fallback)'!$E$119="yes"),1,0))*('Functions List (2nd Fallback)'!$J$119)</f>
        <v>1</v>
      </c>
      <c r="DA2" s="230">
        <f>(IF(OR('Functions List (2nd Fallback)'!$E$121="",'Functions List (2nd Fallback)'!$E$121="yes"),1,0))*('Functions List (2nd Fallback)'!$J$121)</f>
        <v>1</v>
      </c>
      <c r="DB2" s="230">
        <f>(IF(OR('Functions List (2nd Fallback)'!$E$122="",'Functions List (2nd Fallback)'!$E$122="yes"),1,0))*('Functions List (2nd Fallback)'!$J$122)</f>
        <v>1</v>
      </c>
      <c r="DC2" s="230">
        <f>(IF(OR('Functions List (2nd Fallback)'!$E$123="",'Functions List (2nd Fallback)'!$E$123="No"),1,0))*('Functions List (2nd Fallback)'!$J$123)</f>
        <v>1</v>
      </c>
      <c r="DD2" s="230">
        <f>(IF(OR('Functions List (2nd Fallback)'!$E$126="",'Functions List (2nd Fallback)'!$E$126="yes"),1,0))*('Functions List (2nd Fallback)'!$J$126)</f>
        <v>1</v>
      </c>
      <c r="DE2" s="230">
        <f>(IF(OR('Functions List (2nd Fallback)'!$E$128="",'Functions List (2nd Fallback)'!$E$128="yes"),1,0))*('Functions List (2nd Fallback)'!$J$128)</f>
        <v>1</v>
      </c>
      <c r="DF2" s="230">
        <f>(IF(OR('Functions List (2nd Fallback)'!$E$129="",'Functions List (2nd Fallback)'!$E$129="yes"),1,0))*('Functions List (2nd Fallback)'!$J$129)</f>
        <v>0</v>
      </c>
      <c r="DG2" s="230">
        <f>(IF(OR('Functions List (2nd Fallback)'!$E$130="",'Functions List (2nd Fallback)'!$E$130="yes"),1,0))*('Functions List (2nd Fallback)'!$J$130)</f>
        <v>1</v>
      </c>
      <c r="DH2" s="230">
        <f>(IF(OR('Functions List (2nd Fallback)'!$E$136="",'Functions List (2nd Fallback)'!$E$136="yes"),1,0))*('Functions List (2nd Fallback)'!$J$136)</f>
        <v>1</v>
      </c>
      <c r="DI2" s="230">
        <f>(IF(OR('Functions List (2nd Fallback)'!$E$137="",'Functions List (2nd Fallback)'!$E$137="yes"),1,0))*('Functions List (2nd Fallback)'!$J$137)</f>
        <v>1</v>
      </c>
      <c r="DJ2" s="230">
        <f>(IF(OR('Functions List (2nd Fallback)'!$E$139="",'Functions List (2nd Fallback)'!$E$139="yes"),1,0))*('Functions List (2nd Fallback)'!$J$139)</f>
        <v>1</v>
      </c>
      <c r="DK2" s="230">
        <f>(IF(OR('Functions List (2nd Fallback)'!$E$140="",'Functions List (2nd Fallback)'!$E$140="yes"),1,0))*('Functions List (2nd Fallback)'!$J$140)</f>
        <v>1</v>
      </c>
      <c r="DL2" s="230">
        <f>(IF(OR('Functions List (2nd Fallback)'!$E$142="",'Functions List (2nd Fallback)'!$E$142="yes"),1,0))*('Functions List (2nd Fallback)'!$J$142)</f>
        <v>1</v>
      </c>
      <c r="DM2" s="230">
        <f>(IF(OR('Functions List (2nd Fallback)'!$E$143="",'Functions List (2nd Fallback)'!$E$143="yes"),1,0))*('Functions List (2nd Fallback)'!$J$143)</f>
        <v>1</v>
      </c>
      <c r="DN2" s="230">
        <f>(IF(OR('Functions List (2nd Fallback)'!$E$151="",'Functions List (2nd Fallback)'!$E$151="yes"),1,0))*('Functions List (2nd Fallback)'!$J$151)</f>
        <v>1</v>
      </c>
      <c r="DO2" s="230">
        <f>(IF(OR('Functions List (2nd Fallback)'!$E$158="",'Functions List (2nd Fallback)'!$E$158="yes"),1,0))*('Functions List (2nd Fallback)'!$J$158)</f>
        <v>1</v>
      </c>
      <c r="DP2" s="230">
        <f>(IF(OR('Functions List (2nd Fallback)'!$E$161="",'Functions List (2nd Fallback)'!$E$161="yes"),1,0))*('Functions List (2nd Fallback)'!$J$161)</f>
        <v>1</v>
      </c>
      <c r="DQ2" s="230">
        <f>(IF(OR('Functions List (2nd Fallback)'!$E$162="",'Functions List (2nd Fallback)'!$E$162="yes"),1,0))*('Functions List (2nd Fallback)'!$J$162)</f>
        <v>1</v>
      </c>
      <c r="DR2" s="230">
        <f>(IF(OR('Functions List (2nd Fallback)'!$E$164="",'Functions List (2nd Fallback)'!$E$164="Yes"),1,0))*('Functions List (2nd Fallback)'!$J$164)</f>
        <v>1</v>
      </c>
      <c r="DS2" s="230">
        <f>(IF(OR('Functions List (2nd Fallback)'!$E$164="",'Functions List (2nd Fallback)'!$E$164="No"),1,0))*('Functions List (2nd Fallback)'!$J$164)</f>
        <v>1</v>
      </c>
      <c r="DT2" s="230">
        <f>(IF(OR('Functions List (2nd Fallback)'!$E$165="",'Functions List (2nd Fallback)'!$E$165="Yes"),1,0))*('Functions List (2nd Fallback)'!$J$165)</f>
        <v>1</v>
      </c>
      <c r="DU2" s="230">
        <f>(IF(OR('Functions List (2nd Fallback)'!$E$165="",'Functions List (2nd Fallback)'!$E$165="No"),1,0))*('Functions List (2nd Fallback)'!$J$165)</f>
        <v>1</v>
      </c>
      <c r="DV2" s="230">
        <f>(IF(OR('Functions List (2nd Fallback)'!$E$168="",'Functions List (2nd Fallback)'!$E$168="yes"),1,0))*('Functions List (2nd Fallback)'!$J$168)</f>
        <v>1</v>
      </c>
      <c r="DW2" s="230">
        <f>(IF(OR('Functions List (2nd Fallback)'!$E$169="",'Functions List (2nd Fallback)'!$E$169="yes"),1,0))*('Functions List (2nd Fallback)'!$J$169)</f>
        <v>1</v>
      </c>
      <c r="DX2" s="230">
        <f>(IF(OR('Functions List (2nd Fallback)'!$E$170="",'Functions List (2nd Fallback)'!$E$170="yes"),1,0))*('Functions List (2nd Fallback)'!$J$170)</f>
        <v>1</v>
      </c>
      <c r="DY2" s="230">
        <f>(IF(OR('Functions List (2nd Fallback)'!$E$176="",'Functions List (2nd Fallback)'!$E$176="yes"),1,0))*('Functions List (2nd Fallback)'!$J$176)</f>
        <v>1</v>
      </c>
      <c r="DZ2" s="230">
        <f>(IF(OR('Functions List (2nd Fallback)'!$E$178="",'Functions List (2nd Fallback)'!$E$178="yes"),1,0))*('Functions List (2nd Fallback)'!$J$178)</f>
        <v>0</v>
      </c>
      <c r="EA2" s="230">
        <f>(IF(OR('Functions List (2nd Fallback)'!$E$181="",'Functions List (2nd Fallback)'!$E$181="yes"),1,0))*('Functions List (2nd Fallback)'!$J$181)</f>
        <v>0</v>
      </c>
      <c r="EB2" s="230">
        <f>(IF(OR('Functions List (2nd Fallback)'!$E$182="",'Functions List (2nd Fallback)'!$E$182="yes"),1,0))*('Functions List (2nd Fallback)'!$J$182)</f>
        <v>0</v>
      </c>
      <c r="EC2" s="230">
        <f>(IF(OR('Functions List (2nd Fallback)'!$E$183="",'Functions List (2nd Fallback)'!$E$183="yes"),1,0))*('Functions List (2nd Fallback)'!$J$183)</f>
        <v>0</v>
      </c>
      <c r="ED2" s="230">
        <f>(IF(OR('Functions List (2nd Fallback)'!$E$184="",'Functions List (2nd Fallback)'!$E$184="yes"),1,0))*('Functions List (2nd Fallback)'!$J$184)</f>
        <v>0</v>
      </c>
      <c r="EE2" s="230">
        <f>(IF(OR('Functions List (2nd Fallback)'!$E$185="",'Functions List (2nd Fallback)'!$E$185="yes"),1,0))*('Functions List (2nd Fallback)'!$J$185)</f>
        <v>0</v>
      </c>
      <c r="EF2" s="230">
        <f>(IF(OR('Functions List (2nd Fallback)'!$E$186="",'Functions List (2nd Fallback)'!$E$186="yes"),1,0))*('Functions List (2nd Fallback)'!$J$186)</f>
        <v>1</v>
      </c>
      <c r="EG2" s="230">
        <f>(IF(OR('Functions List (2nd Fallback)'!$E$187="",'Functions List (2nd Fallback)'!$E$187="yes"),1,0))*('Functions List (2nd Fallback)'!$J$187)</f>
        <v>0</v>
      </c>
      <c r="EH2" s="230">
        <f>(IF(OR('Functions List (2nd Fallback)'!$E$188="",'Functions List (2nd Fallback)'!$E$188="yes"),1,0))*('Functions List (2nd Fallback)'!$J$188)</f>
        <v>0</v>
      </c>
      <c r="EI2" s="230">
        <f>(IF(OR('Functions List (2nd Fallback)'!$E$189="",'Functions List (2nd Fallback)'!$E$189="yes"),1,0))*('Functions List (2nd Fallback)'!$J$189)</f>
        <v>0</v>
      </c>
      <c r="EJ2" s="230">
        <f>(IF(OR('Functions List (2nd Fallback)'!$E$191="",'Functions List (2nd Fallback)'!$E$191="yes"),1,0))*('Functions List (2nd Fallback)'!$J$191)</f>
        <v>0</v>
      </c>
      <c r="EK2" s="230">
        <f>(IF(OR('Functions List (2nd Fallback)'!$E$194="",'Functions List (2nd Fallback)'!$E$194="yes"),1,0))*('Functions List (2nd Fallback)'!$J$194)</f>
        <v>0</v>
      </c>
      <c r="EL2" s="230">
        <f>(IF(OR('Functions List (2nd Fallback)'!$E$195="",'Functions List (2nd Fallback)'!$E$195="yes"),1,0))*('Functions List (2nd Fallback)'!$J$195)</f>
        <v>0</v>
      </c>
      <c r="EM2" s="14"/>
    </row>
    <row r="3" spans="1:144" ht="59.15" customHeight="1" thickBot="1" x14ac:dyDescent="0.45">
      <c r="A3" s="216" t="s">
        <v>550</v>
      </c>
      <c r="B3" s="217" t="s">
        <v>551</v>
      </c>
      <c r="C3" s="217" t="s">
        <v>552</v>
      </c>
      <c r="D3" s="217" t="s">
        <v>553</v>
      </c>
      <c r="E3" s="217" t="s">
        <v>554</v>
      </c>
      <c r="F3" s="233" t="s">
        <v>555</v>
      </c>
      <c r="G3" s="233" t="s">
        <v>556</v>
      </c>
      <c r="H3" s="234" t="s">
        <v>557</v>
      </c>
      <c r="I3" s="235" t="s">
        <v>558</v>
      </c>
      <c r="J3" s="181"/>
      <c r="K3" s="177" t="s">
        <v>27</v>
      </c>
      <c r="L3" s="314" t="s">
        <v>28</v>
      </c>
      <c r="M3" s="315"/>
      <c r="N3" s="220" t="s">
        <v>231</v>
      </c>
      <c r="O3" s="218" t="s">
        <v>58</v>
      </c>
      <c r="P3" s="218" t="s">
        <v>232</v>
      </c>
      <c r="Q3" s="218" t="s">
        <v>559</v>
      </c>
      <c r="R3" s="218" t="s">
        <v>32</v>
      </c>
      <c r="S3" s="218" t="s">
        <v>235</v>
      </c>
      <c r="T3" s="218" t="s">
        <v>1083</v>
      </c>
      <c r="U3" s="218" t="s">
        <v>1071</v>
      </c>
      <c r="V3" s="218" t="s">
        <v>1072</v>
      </c>
      <c r="W3" s="218" t="s">
        <v>34</v>
      </c>
      <c r="X3" s="218" t="s">
        <v>238</v>
      </c>
      <c r="Y3" s="218" t="s">
        <v>1075</v>
      </c>
      <c r="Z3" s="218" t="s">
        <v>1076</v>
      </c>
      <c r="AA3" s="218" t="s">
        <v>1062</v>
      </c>
      <c r="AB3" s="218" t="s">
        <v>63</v>
      </c>
      <c r="AC3" s="218" t="s">
        <v>74</v>
      </c>
      <c r="AD3" s="218" t="s">
        <v>83</v>
      </c>
      <c r="AE3" s="218" t="s">
        <v>94</v>
      </c>
      <c r="AF3" s="218" t="s">
        <v>560</v>
      </c>
      <c r="AG3" s="218" t="s">
        <v>64</v>
      </c>
      <c r="AH3" s="218" t="s">
        <v>75</v>
      </c>
      <c r="AI3" s="218" t="s">
        <v>84</v>
      </c>
      <c r="AJ3" s="218" t="s">
        <v>95</v>
      </c>
      <c r="AK3" s="218" t="s">
        <v>101</v>
      </c>
      <c r="AL3" s="218" t="s">
        <v>104</v>
      </c>
      <c r="AM3" s="218" t="s">
        <v>241</v>
      </c>
      <c r="AN3" s="218" t="s">
        <v>561</v>
      </c>
      <c r="AO3" s="218" t="s">
        <v>562</v>
      </c>
      <c r="AP3" s="218" t="s">
        <v>563</v>
      </c>
      <c r="AQ3" s="218" t="s">
        <v>564</v>
      </c>
      <c r="AR3" s="218" t="s">
        <v>565</v>
      </c>
      <c r="AS3" s="218" t="s">
        <v>566</v>
      </c>
      <c r="AT3" s="218" t="s">
        <v>139</v>
      </c>
      <c r="AU3" s="218" t="s">
        <v>141</v>
      </c>
      <c r="AV3" s="218" t="s">
        <v>143</v>
      </c>
      <c r="AW3" s="218" t="s">
        <v>145</v>
      </c>
      <c r="AX3" s="218" t="s">
        <v>147</v>
      </c>
      <c r="AY3" s="218" t="s">
        <v>148</v>
      </c>
      <c r="AZ3" s="218" t="s">
        <v>149</v>
      </c>
      <c r="BA3" s="218" t="s">
        <v>150</v>
      </c>
      <c r="BB3" s="218" t="s">
        <v>151</v>
      </c>
      <c r="BC3" s="218" t="s">
        <v>152</v>
      </c>
      <c r="BD3" s="218" t="s">
        <v>156</v>
      </c>
      <c r="BE3" s="218" t="s">
        <v>157</v>
      </c>
      <c r="BF3" s="218" t="s">
        <v>567</v>
      </c>
      <c r="BG3" s="218" t="s">
        <v>568</v>
      </c>
      <c r="BH3" s="218" t="s">
        <v>167</v>
      </c>
      <c r="BI3" s="218" t="s">
        <v>569</v>
      </c>
      <c r="BJ3" s="218" t="s">
        <v>170</v>
      </c>
      <c r="BK3" s="147" t="s">
        <v>570</v>
      </c>
      <c r="BL3" s="147" t="s">
        <v>571</v>
      </c>
      <c r="BM3" s="147" t="s">
        <v>243</v>
      </c>
      <c r="BN3" s="147" t="s">
        <v>299</v>
      </c>
      <c r="BO3" s="147" t="s">
        <v>572</v>
      </c>
      <c r="BP3" s="147" t="s">
        <v>573</v>
      </c>
      <c r="BQ3" s="147" t="s">
        <v>574</v>
      </c>
      <c r="BR3" s="147" t="s">
        <v>305</v>
      </c>
      <c r="BS3" s="147" t="s">
        <v>575</v>
      </c>
      <c r="BT3" s="147" t="s">
        <v>576</v>
      </c>
      <c r="BU3" s="147" t="s">
        <v>577</v>
      </c>
      <c r="BV3" s="147" t="s">
        <v>307</v>
      </c>
      <c r="BW3" s="147" t="s">
        <v>246</v>
      </c>
      <c r="BX3" s="147" t="s">
        <v>578</v>
      </c>
      <c r="BY3" s="147" t="s">
        <v>579</v>
      </c>
      <c r="BZ3" s="147" t="s">
        <v>580</v>
      </c>
      <c r="CA3" s="147" t="s">
        <v>248</v>
      </c>
      <c r="CB3" s="147" t="s">
        <v>581</v>
      </c>
      <c r="CC3" s="147" t="s">
        <v>582</v>
      </c>
      <c r="CD3" s="147" t="s">
        <v>583</v>
      </c>
      <c r="CE3" s="147" t="s">
        <v>584</v>
      </c>
      <c r="CF3" s="147" t="s">
        <v>359</v>
      </c>
      <c r="CG3" s="147" t="s">
        <v>585</v>
      </c>
      <c r="CH3" s="147" t="s">
        <v>250</v>
      </c>
      <c r="CI3" s="147" t="s">
        <v>586</v>
      </c>
      <c r="CJ3" s="147" t="s">
        <v>587</v>
      </c>
      <c r="CK3" s="147" t="s">
        <v>588</v>
      </c>
      <c r="CL3" s="147" t="s">
        <v>589</v>
      </c>
      <c r="CM3" s="147" t="s">
        <v>590</v>
      </c>
      <c r="CN3" s="147" t="s">
        <v>396</v>
      </c>
      <c r="CO3" s="147" t="s">
        <v>399</v>
      </c>
      <c r="CP3" s="147" t="s">
        <v>403</v>
      </c>
      <c r="CQ3" s="147" t="s">
        <v>404</v>
      </c>
      <c r="CR3" s="147" t="s">
        <v>591</v>
      </c>
      <c r="CS3" s="231" t="s">
        <v>1104</v>
      </c>
      <c r="CT3" s="147" t="s">
        <v>592</v>
      </c>
      <c r="CU3" s="147" t="s">
        <v>593</v>
      </c>
      <c r="CV3" s="147" t="s">
        <v>255</v>
      </c>
      <c r="CW3" s="147" t="s">
        <v>594</v>
      </c>
      <c r="CX3" s="147" t="s">
        <v>595</v>
      </c>
      <c r="CY3" s="147" t="s">
        <v>596</v>
      </c>
      <c r="CZ3" s="147" t="s">
        <v>597</v>
      </c>
      <c r="DA3" s="147" t="s">
        <v>598</v>
      </c>
      <c r="DB3" s="147" t="s">
        <v>599</v>
      </c>
      <c r="DC3" s="147" t="s">
        <v>600</v>
      </c>
      <c r="DD3" s="147" t="s">
        <v>601</v>
      </c>
      <c r="DE3" s="147" t="s">
        <v>602</v>
      </c>
      <c r="DF3" s="147" t="s">
        <v>603</v>
      </c>
      <c r="DG3" s="147" t="s">
        <v>604</v>
      </c>
      <c r="DH3" s="147" t="s">
        <v>605</v>
      </c>
      <c r="DI3" s="147" t="s">
        <v>464</v>
      </c>
      <c r="DJ3" s="147" t="s">
        <v>469</v>
      </c>
      <c r="DK3" s="147" t="s">
        <v>606</v>
      </c>
      <c r="DL3" s="147" t="s">
        <v>607</v>
      </c>
      <c r="DM3" s="147" t="s">
        <v>608</v>
      </c>
      <c r="DN3" s="147" t="s">
        <v>609</v>
      </c>
      <c r="DO3" s="147" t="s">
        <v>610</v>
      </c>
      <c r="DP3" s="147" t="s">
        <v>496</v>
      </c>
      <c r="DQ3" s="147" t="s">
        <v>497</v>
      </c>
      <c r="DR3" s="147" t="s">
        <v>611</v>
      </c>
      <c r="DS3" s="147" t="s">
        <v>612</v>
      </c>
      <c r="DT3" s="147" t="s">
        <v>613</v>
      </c>
      <c r="DU3" s="147" t="s">
        <v>614</v>
      </c>
      <c r="DV3" s="147" t="s">
        <v>615</v>
      </c>
      <c r="DW3" s="147" t="s">
        <v>616</v>
      </c>
      <c r="DX3" s="147" t="s">
        <v>259</v>
      </c>
      <c r="DY3" s="187" t="s">
        <v>519</v>
      </c>
      <c r="DZ3" s="147" t="s">
        <v>260</v>
      </c>
      <c r="EA3" s="147" t="s">
        <v>527</v>
      </c>
      <c r="EB3" s="147" t="s">
        <v>261</v>
      </c>
      <c r="EC3" s="147" t="s">
        <v>531</v>
      </c>
      <c r="ED3" s="147" t="s">
        <v>532</v>
      </c>
      <c r="EE3" s="147" t="s">
        <v>535</v>
      </c>
      <c r="EF3" s="147" t="s">
        <v>536</v>
      </c>
      <c r="EG3" s="147" t="s">
        <v>537</v>
      </c>
      <c r="EH3" s="147" t="s">
        <v>538</v>
      </c>
      <c r="EI3" s="147" t="s">
        <v>539</v>
      </c>
      <c r="EJ3" s="147" t="s">
        <v>542</v>
      </c>
      <c r="EK3" s="147" t="s">
        <v>546</v>
      </c>
      <c r="EL3" s="147" t="s">
        <v>548</v>
      </c>
      <c r="EM3" s="180"/>
      <c r="EN3" s="177" t="s">
        <v>617</v>
      </c>
    </row>
    <row r="4" spans="1:144" ht="72.900000000000006" x14ac:dyDescent="0.4">
      <c r="A4" s="183" t="str">
        <f>IF(M4,COUNTIF($M$4:M4,TRUE),"X")</f>
        <v>X</v>
      </c>
      <c r="B4" s="184" t="s">
        <v>618</v>
      </c>
      <c r="C4" s="66" t="s">
        <v>619</v>
      </c>
      <c r="D4" s="66" t="s">
        <v>620</v>
      </c>
      <c r="E4" s="66" t="s">
        <v>621</v>
      </c>
      <c r="F4" s="185"/>
      <c r="G4" s="185"/>
      <c r="H4" s="66"/>
      <c r="I4" s="189" t="s">
        <v>623</v>
      </c>
      <c r="J4" s="68"/>
      <c r="K4" s="79" t="s">
        <v>622</v>
      </c>
      <c r="L4" s="6">
        <f t="shared" ref="L4:L67" si="0">IF(M4=TRUE,1,0)</f>
        <v>0</v>
      </c>
      <c r="M4" s="6" t="b">
        <f>4=SUM((OR(AG4,AH4)),(OR(AT4,AU4,AV4,AW4,AZ4,BB4,BC4)),(OR(BW4,BX4)),N4)</f>
        <v>0</v>
      </c>
      <c r="N4" s="6">
        <f>$N$2</f>
        <v>0</v>
      </c>
      <c r="O4" s="7"/>
      <c r="P4" s="7"/>
      <c r="Q4" s="7"/>
      <c r="R4" s="7"/>
      <c r="S4" s="7"/>
      <c r="T4" s="7"/>
      <c r="U4" s="7"/>
      <c r="V4" s="7"/>
      <c r="W4" s="7"/>
      <c r="X4" s="7"/>
      <c r="Y4" s="7"/>
      <c r="Z4" s="7"/>
      <c r="AA4" s="7"/>
      <c r="AB4" s="7"/>
      <c r="AC4" s="7"/>
      <c r="AD4" s="7"/>
      <c r="AE4" s="7"/>
      <c r="AF4" s="7"/>
      <c r="AG4" s="7">
        <f>$AG$2</f>
        <v>1</v>
      </c>
      <c r="AH4" s="7">
        <f>$AH$2</f>
        <v>1</v>
      </c>
      <c r="AI4" s="7"/>
      <c r="AJ4" s="7"/>
      <c r="AK4" s="7"/>
      <c r="AL4" s="7"/>
      <c r="AM4" s="6"/>
      <c r="AN4" s="7"/>
      <c r="AO4" s="7"/>
      <c r="AP4" s="7"/>
      <c r="AQ4" s="7"/>
      <c r="AR4" s="7"/>
      <c r="AS4" s="7"/>
      <c r="AT4" s="7">
        <f>$AT$2</f>
        <v>1</v>
      </c>
      <c r="AU4" s="7">
        <f>$AU$2</f>
        <v>1</v>
      </c>
      <c r="AV4" s="7">
        <f>$AV$2</f>
        <v>1</v>
      </c>
      <c r="AW4" s="7">
        <f>$AW$2</f>
        <v>1</v>
      </c>
      <c r="AX4" s="7"/>
      <c r="AY4" s="7"/>
      <c r="AZ4" s="7">
        <f>$AZ$2</f>
        <v>1</v>
      </c>
      <c r="BA4" s="7"/>
      <c r="BB4" s="7">
        <f>$BB$2</f>
        <v>1</v>
      </c>
      <c r="BC4" s="7">
        <f>$BC$2</f>
        <v>1</v>
      </c>
      <c r="BD4" s="7"/>
      <c r="BE4" s="7"/>
      <c r="BF4" s="6"/>
      <c r="BG4" s="6"/>
      <c r="BH4" s="6"/>
      <c r="BI4" s="6"/>
      <c r="BJ4" s="6"/>
      <c r="BK4" s="6"/>
      <c r="BL4" s="6"/>
      <c r="BM4" s="6"/>
      <c r="BN4" s="6"/>
      <c r="BO4" s="6"/>
      <c r="BP4" s="6"/>
      <c r="BQ4" s="6"/>
      <c r="BR4" s="6"/>
      <c r="BS4" s="6"/>
      <c r="BT4" s="6"/>
      <c r="BU4" s="6"/>
      <c r="BV4" s="6"/>
      <c r="BW4" s="7">
        <f>$BW$2</f>
        <v>1</v>
      </c>
      <c r="BX4" s="6">
        <f>$BX$2</f>
        <v>1</v>
      </c>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14"/>
      <c r="EN4" s="177" t="s">
        <v>623</v>
      </c>
    </row>
    <row r="5" spans="1:144" ht="102" x14ac:dyDescent="0.4">
      <c r="A5" s="186">
        <f>IF(M5,COUNTIF($M$4:M5,TRUE),"X")</f>
        <v>1</v>
      </c>
      <c r="B5" s="7" t="s">
        <v>624</v>
      </c>
      <c r="C5" s="127" t="s">
        <v>619</v>
      </c>
      <c r="D5" s="127" t="s">
        <v>620</v>
      </c>
      <c r="E5" s="127" t="s">
        <v>1142</v>
      </c>
      <c r="F5" s="126"/>
      <c r="G5" s="126"/>
      <c r="H5" s="127"/>
      <c r="I5" s="190" t="s">
        <v>623</v>
      </c>
      <c r="J5" s="68"/>
      <c r="K5" s="79" t="s">
        <v>1143</v>
      </c>
      <c r="L5" s="6">
        <f t="shared" si="0"/>
        <v>1</v>
      </c>
      <c r="M5" s="6" t="b">
        <f>3=SUM(OR(AG5:AL5),OR(AZ5,BB5,BC5),OR(CA5,CH5))</f>
        <v>1</v>
      </c>
      <c r="N5" s="6"/>
      <c r="O5" s="7"/>
      <c r="P5" s="7"/>
      <c r="Q5" s="7"/>
      <c r="R5" s="7"/>
      <c r="S5" s="7"/>
      <c r="T5" s="7"/>
      <c r="U5" s="7"/>
      <c r="V5" s="7"/>
      <c r="W5" s="7"/>
      <c r="X5" s="7"/>
      <c r="Y5" s="7"/>
      <c r="Z5" s="7"/>
      <c r="AA5" s="7"/>
      <c r="AB5" s="7"/>
      <c r="AC5" s="7"/>
      <c r="AD5" s="7"/>
      <c r="AE5" s="7"/>
      <c r="AF5" s="7"/>
      <c r="AG5" s="7">
        <f>$AG$2</f>
        <v>1</v>
      </c>
      <c r="AH5" s="7">
        <f>$AH$2</f>
        <v>1</v>
      </c>
      <c r="AI5" s="7">
        <f>$AI$2</f>
        <v>1</v>
      </c>
      <c r="AJ5" s="7">
        <f>$AJ$2</f>
        <v>1</v>
      </c>
      <c r="AK5" s="7">
        <f>$AK$2</f>
        <v>1</v>
      </c>
      <c r="AL5" s="7">
        <f>$AL$2</f>
        <v>1</v>
      </c>
      <c r="AM5" s="6"/>
      <c r="AN5" s="7"/>
      <c r="AO5" s="7"/>
      <c r="AP5" s="7"/>
      <c r="AQ5" s="7"/>
      <c r="AR5" s="7"/>
      <c r="AS5" s="7"/>
      <c r="AT5" s="7"/>
      <c r="AU5" s="7"/>
      <c r="AV5" s="7"/>
      <c r="AW5" s="7"/>
      <c r="AX5" s="7"/>
      <c r="AY5" s="7"/>
      <c r="AZ5" s="7">
        <f>$AZ$2</f>
        <v>1</v>
      </c>
      <c r="BA5" s="7"/>
      <c r="BB5" s="7">
        <f>$BB$2</f>
        <v>1</v>
      </c>
      <c r="BC5" s="7">
        <f>$BC$2</f>
        <v>1</v>
      </c>
      <c r="BD5" s="7"/>
      <c r="BE5" s="7"/>
      <c r="BF5" s="6"/>
      <c r="BG5" s="6"/>
      <c r="BH5" s="6"/>
      <c r="BI5" s="6"/>
      <c r="BJ5" s="6"/>
      <c r="BK5" s="7"/>
      <c r="BL5" s="7"/>
      <c r="BM5" s="7"/>
      <c r="BN5" s="7"/>
      <c r="BO5" s="7"/>
      <c r="BP5" s="7"/>
      <c r="BQ5" s="6"/>
      <c r="BR5" s="6"/>
      <c r="BS5" s="7"/>
      <c r="BT5" s="7"/>
      <c r="BU5" s="7"/>
      <c r="BV5" s="7"/>
      <c r="BW5" s="7"/>
      <c r="BX5" s="7"/>
      <c r="BY5" s="7"/>
      <c r="BZ5" s="7"/>
      <c r="CA5" s="6">
        <f>$CA$2</f>
        <v>1</v>
      </c>
      <c r="CB5" s="7"/>
      <c r="CC5" s="7"/>
      <c r="CD5" s="7"/>
      <c r="CE5" s="7"/>
      <c r="CF5" s="7"/>
      <c r="CG5" s="7"/>
      <c r="CH5" s="6">
        <f>$CH$2</f>
        <v>1</v>
      </c>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16"/>
      <c r="EN5" s="177" t="s">
        <v>625</v>
      </c>
    </row>
    <row r="6" spans="1:144" ht="36.9" x14ac:dyDescent="0.4">
      <c r="A6" s="186" t="str">
        <f>IF(M6,COUNTIF($M$4:M6,TRUE),"X")</f>
        <v>X</v>
      </c>
      <c r="B6" s="7" t="s">
        <v>626</v>
      </c>
      <c r="C6" s="127" t="s">
        <v>619</v>
      </c>
      <c r="D6" s="127" t="s">
        <v>620</v>
      </c>
      <c r="E6" s="127" t="s">
        <v>627</v>
      </c>
      <c r="F6" s="126"/>
      <c r="G6" s="126"/>
      <c r="H6" s="127"/>
      <c r="I6" s="190" t="s">
        <v>623</v>
      </c>
      <c r="J6" s="68"/>
      <c r="K6" s="79" t="s">
        <v>628</v>
      </c>
      <c r="L6" s="6">
        <f t="shared" si="0"/>
        <v>0</v>
      </c>
      <c r="M6" s="6" t="b">
        <f>3=SUM(OR(AG6,AH6),OR(AT6,AU6,AV6,AZ6,BB6,BC6),N6)</f>
        <v>0</v>
      </c>
      <c r="N6" s="6">
        <f>$N$2</f>
        <v>0</v>
      </c>
      <c r="O6" s="7"/>
      <c r="P6" s="7"/>
      <c r="Q6" s="7"/>
      <c r="R6" s="7"/>
      <c r="S6" s="7"/>
      <c r="T6" s="7"/>
      <c r="U6" s="7"/>
      <c r="V6" s="7"/>
      <c r="W6" s="7"/>
      <c r="X6" s="7"/>
      <c r="Y6" s="7"/>
      <c r="Z6" s="7"/>
      <c r="AA6" s="7"/>
      <c r="AB6" s="7"/>
      <c r="AC6" s="7"/>
      <c r="AD6" s="7"/>
      <c r="AE6" s="7"/>
      <c r="AF6" s="7"/>
      <c r="AG6" s="7">
        <f>$AG$2</f>
        <v>1</v>
      </c>
      <c r="AH6" s="7">
        <f>$AH$2</f>
        <v>1</v>
      </c>
      <c r="AI6" s="7"/>
      <c r="AJ6" s="7"/>
      <c r="AK6" s="7"/>
      <c r="AL6" s="7"/>
      <c r="AM6" s="6"/>
      <c r="AN6" s="7"/>
      <c r="AO6" s="7"/>
      <c r="AP6" s="7"/>
      <c r="AQ6" s="7"/>
      <c r="AR6" s="7"/>
      <c r="AS6" s="7"/>
      <c r="AT6" s="7">
        <f>$AT$2</f>
        <v>1</v>
      </c>
      <c r="AU6" s="7">
        <f>$AU$2</f>
        <v>1</v>
      </c>
      <c r="AV6" s="7">
        <f>$AV$2</f>
        <v>1</v>
      </c>
      <c r="AW6" s="7"/>
      <c r="AX6" s="7"/>
      <c r="AY6" s="7"/>
      <c r="AZ6" s="7">
        <f>$AZ$2</f>
        <v>1</v>
      </c>
      <c r="BA6" s="7"/>
      <c r="BB6" s="7">
        <f>$BB$2</f>
        <v>1</v>
      </c>
      <c r="BC6" s="7">
        <f>$BC$2</f>
        <v>1</v>
      </c>
      <c r="BD6" s="7"/>
      <c r="BE6" s="7"/>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14"/>
      <c r="EN6" s="177" t="s">
        <v>629</v>
      </c>
    </row>
    <row r="7" spans="1:144" ht="102" x14ac:dyDescent="0.4">
      <c r="A7" s="186" t="str">
        <f>IF(M7,COUNTIF($M$4:M7,TRUE),"X")</f>
        <v>X</v>
      </c>
      <c r="B7" s="7" t="s">
        <v>630</v>
      </c>
      <c r="C7" s="127" t="s">
        <v>619</v>
      </c>
      <c r="D7" s="127" t="s">
        <v>620</v>
      </c>
      <c r="E7" s="127" t="s">
        <v>631</v>
      </c>
      <c r="F7" s="126"/>
      <c r="G7" s="126"/>
      <c r="H7" s="127"/>
      <c r="I7" s="190" t="s">
        <v>623</v>
      </c>
      <c r="J7" s="68"/>
      <c r="K7" s="79" t="s">
        <v>632</v>
      </c>
      <c r="L7" s="6">
        <f t="shared" si="0"/>
        <v>0</v>
      </c>
      <c r="M7" s="6" t="b">
        <f>2=SUM(OR(AU7,AV7,AX7,AY7,BA7,BB7,BC7),N7)</f>
        <v>0</v>
      </c>
      <c r="N7" s="6">
        <f>$N$2</f>
        <v>0</v>
      </c>
      <c r="O7" s="7"/>
      <c r="P7" s="7"/>
      <c r="Q7" s="7"/>
      <c r="R7" s="7"/>
      <c r="S7" s="7"/>
      <c r="T7" s="7"/>
      <c r="U7" s="7"/>
      <c r="V7" s="7"/>
      <c r="W7" s="7"/>
      <c r="X7" s="7"/>
      <c r="Y7" s="7"/>
      <c r="Z7" s="7"/>
      <c r="AA7" s="7"/>
      <c r="AB7" s="7"/>
      <c r="AC7" s="7"/>
      <c r="AD7" s="7"/>
      <c r="AE7" s="7"/>
      <c r="AF7" s="7"/>
      <c r="AG7" s="7"/>
      <c r="AH7" s="7"/>
      <c r="AI7" s="7"/>
      <c r="AJ7" s="7"/>
      <c r="AK7" s="7"/>
      <c r="AL7" s="7"/>
      <c r="AM7" s="6"/>
      <c r="AN7" s="7"/>
      <c r="AO7" s="7"/>
      <c r="AP7" s="7"/>
      <c r="AQ7" s="7"/>
      <c r="AR7" s="7"/>
      <c r="AS7" s="7"/>
      <c r="AT7" s="7"/>
      <c r="AU7" s="7">
        <f>$AU$2</f>
        <v>1</v>
      </c>
      <c r="AV7" s="7">
        <f>$AV$2</f>
        <v>1</v>
      </c>
      <c r="AW7" s="7"/>
      <c r="AX7" s="7">
        <f>$AX$2</f>
        <v>1</v>
      </c>
      <c r="AY7" s="7">
        <f>$AY$2</f>
        <v>1</v>
      </c>
      <c r="AZ7" s="7"/>
      <c r="BA7" s="7">
        <f>$BA$2</f>
        <v>1</v>
      </c>
      <c r="BB7" s="7">
        <f>$BB$2</f>
        <v>1</v>
      </c>
      <c r="BC7" s="7">
        <f>$BC$2</f>
        <v>1</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16"/>
      <c r="EN7" s="177" t="s">
        <v>633</v>
      </c>
    </row>
    <row r="8" spans="1:144" ht="87.45" x14ac:dyDescent="0.4">
      <c r="A8" s="186" t="str">
        <f>IF(M8,COUNTIF($M$4:M8,TRUE),"X")</f>
        <v>X</v>
      </c>
      <c r="B8" s="7" t="s">
        <v>634</v>
      </c>
      <c r="C8" s="127" t="s">
        <v>619</v>
      </c>
      <c r="D8" s="127" t="s">
        <v>620</v>
      </c>
      <c r="E8" s="127" t="s">
        <v>1144</v>
      </c>
      <c r="F8" s="126"/>
      <c r="G8" s="126"/>
      <c r="H8" s="127"/>
      <c r="I8" s="190" t="s">
        <v>623</v>
      </c>
      <c r="J8" s="68"/>
      <c r="K8" s="79" t="s">
        <v>635</v>
      </c>
      <c r="L8" s="6">
        <f t="shared" si="0"/>
        <v>0</v>
      </c>
      <c r="M8" s="6" t="b">
        <f>2=SUM(DF8,OR(AG8:AL8))</f>
        <v>0</v>
      </c>
      <c r="N8" s="6"/>
      <c r="O8" s="7"/>
      <c r="P8" s="7"/>
      <c r="Q8" s="7"/>
      <c r="R8" s="7"/>
      <c r="S8" s="7"/>
      <c r="T8" s="7"/>
      <c r="U8" s="7"/>
      <c r="V8" s="7"/>
      <c r="W8" s="7"/>
      <c r="X8" s="7"/>
      <c r="Y8" s="7"/>
      <c r="Z8" s="7"/>
      <c r="AA8" s="7"/>
      <c r="AB8" s="7"/>
      <c r="AC8" s="7"/>
      <c r="AD8" s="7"/>
      <c r="AE8" s="7"/>
      <c r="AF8" s="7"/>
      <c r="AG8" s="7">
        <f>$AG$2</f>
        <v>1</v>
      </c>
      <c r="AH8" s="7">
        <f>$AH$2</f>
        <v>1</v>
      </c>
      <c r="AI8" s="7">
        <f>$AI$2</f>
        <v>1</v>
      </c>
      <c r="AJ8" s="7">
        <f>$AJ$2</f>
        <v>1</v>
      </c>
      <c r="AK8" s="7">
        <f>$AK$2</f>
        <v>1</v>
      </c>
      <c r="AL8" s="7">
        <f>$AL$2</f>
        <v>1</v>
      </c>
      <c r="AM8" s="6"/>
      <c r="AN8" s="7"/>
      <c r="AO8" s="7"/>
      <c r="AP8" s="7"/>
      <c r="AQ8" s="7"/>
      <c r="AR8" s="7"/>
      <c r="AS8" s="7"/>
      <c r="AT8" s="10"/>
      <c r="AU8" s="7"/>
      <c r="AV8" s="7"/>
      <c r="AW8" s="7"/>
      <c r="AX8" s="7"/>
      <c r="AY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f>$DF$2</f>
        <v>0</v>
      </c>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16"/>
    </row>
    <row r="9" spans="1:144" ht="102" x14ac:dyDescent="0.4">
      <c r="A9" s="186">
        <f>IF(M9,COUNTIF($M$4:M9,TRUE),"X")</f>
        <v>2</v>
      </c>
      <c r="B9" s="7" t="s">
        <v>636</v>
      </c>
      <c r="C9" s="127" t="s">
        <v>619</v>
      </c>
      <c r="D9" s="127" t="s">
        <v>620</v>
      </c>
      <c r="E9" s="127" t="s">
        <v>1145</v>
      </c>
      <c r="F9" s="126"/>
      <c r="G9" s="126"/>
      <c r="H9" s="127"/>
      <c r="I9" s="190" t="s">
        <v>623</v>
      </c>
      <c r="J9" s="68"/>
      <c r="K9" s="79" t="s">
        <v>637</v>
      </c>
      <c r="L9" s="6">
        <f t="shared" si="0"/>
        <v>1</v>
      </c>
      <c r="M9" s="6" t="b">
        <f>4=SUM(OR(AN9,AO9,AP9),OR(AT9,AU9,AV9,AZ9,BB9,BC9),BW9,AF9)</f>
        <v>1</v>
      </c>
      <c r="N9" s="6"/>
      <c r="O9" s="7"/>
      <c r="P9" s="7"/>
      <c r="Q9" s="7"/>
      <c r="R9" s="7"/>
      <c r="S9" s="7"/>
      <c r="T9" s="7"/>
      <c r="U9" s="7"/>
      <c r="V9" s="7"/>
      <c r="W9" s="7"/>
      <c r="X9" s="7"/>
      <c r="Y9" s="7"/>
      <c r="Z9" s="7"/>
      <c r="AA9" s="7"/>
      <c r="AB9" s="7"/>
      <c r="AC9" s="7"/>
      <c r="AD9" s="7"/>
      <c r="AE9" s="7"/>
      <c r="AF9" s="7">
        <f>$AF$2</f>
        <v>1</v>
      </c>
      <c r="AG9" s="7"/>
      <c r="AH9" s="7"/>
      <c r="AI9" s="7"/>
      <c r="AJ9" s="7"/>
      <c r="AK9" s="7"/>
      <c r="AL9" s="7"/>
      <c r="AM9" s="6"/>
      <c r="AN9" s="7">
        <f>$AN$2</f>
        <v>1</v>
      </c>
      <c r="AO9" s="7">
        <f>$AO$2</f>
        <v>1</v>
      </c>
      <c r="AP9" s="7">
        <f>$AP$2</f>
        <v>1</v>
      </c>
      <c r="AQ9" s="7"/>
      <c r="AR9" s="7"/>
      <c r="AS9" s="7"/>
      <c r="AT9" s="7">
        <f>$AT$2</f>
        <v>1</v>
      </c>
      <c r="AU9" s="7">
        <f>$AU$2</f>
        <v>1</v>
      </c>
      <c r="AV9" s="7">
        <f>$AV$2</f>
        <v>1</v>
      </c>
      <c r="AW9" s="7"/>
      <c r="AX9" s="7"/>
      <c r="AY9" s="7"/>
      <c r="AZ9" s="7">
        <f>$AZ$2</f>
        <v>1</v>
      </c>
      <c r="BA9" s="7"/>
      <c r="BB9" s="7">
        <f>$BB$2</f>
        <v>1</v>
      </c>
      <c r="BC9" s="7">
        <f>$BC$2</f>
        <v>1</v>
      </c>
      <c r="BD9" s="7"/>
      <c r="BE9" s="7"/>
      <c r="BF9" s="7"/>
      <c r="BG9" s="7"/>
      <c r="BH9" s="7"/>
      <c r="BI9" s="7"/>
      <c r="BJ9" s="7"/>
      <c r="BK9" s="7"/>
      <c r="BL9" s="7"/>
      <c r="BM9" s="7"/>
      <c r="BN9" s="7"/>
      <c r="BO9" s="7"/>
      <c r="BP9" s="7"/>
      <c r="BQ9" s="7"/>
      <c r="BR9" s="7"/>
      <c r="BS9" s="7"/>
      <c r="BT9" s="7"/>
      <c r="BU9" s="7"/>
      <c r="BV9" s="7"/>
      <c r="BW9" s="7">
        <f>$BW$2</f>
        <v>1</v>
      </c>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16"/>
    </row>
    <row r="10" spans="1:144" ht="72.900000000000006" x14ac:dyDescent="0.4">
      <c r="A10" s="186">
        <f>IF(M10,COUNTIF($M$4:M10,TRUE),"X")</f>
        <v>3</v>
      </c>
      <c r="B10" s="7" t="s">
        <v>638</v>
      </c>
      <c r="C10" s="127" t="s">
        <v>639</v>
      </c>
      <c r="D10" s="127" t="s">
        <v>620</v>
      </c>
      <c r="E10" s="127" t="s">
        <v>640</v>
      </c>
      <c r="F10" s="126"/>
      <c r="G10" s="126"/>
      <c r="H10" s="127"/>
      <c r="I10" s="190" t="s">
        <v>623</v>
      </c>
      <c r="J10" s="68"/>
      <c r="K10" s="79" t="s">
        <v>641</v>
      </c>
      <c r="L10" s="6">
        <f t="shared" si="0"/>
        <v>1</v>
      </c>
      <c r="M10" s="6" t="b">
        <f>2=SUM(OR(AG10:AL10),OR(2=SUM(AP10,OR(AV10,AY10,BA10,BC10,DD10)),3=SUM(AO10,BG10,OR(DD10,AU10,AX10,BA10,BB10))))</f>
        <v>1</v>
      </c>
      <c r="N10" s="6"/>
      <c r="O10" s="7"/>
      <c r="P10" s="7"/>
      <c r="Q10" s="7"/>
      <c r="R10" s="7"/>
      <c r="S10" s="7"/>
      <c r="T10" s="7"/>
      <c r="U10" s="7"/>
      <c r="V10" s="7"/>
      <c r="W10" s="7"/>
      <c r="X10" s="7"/>
      <c r="Y10" s="7"/>
      <c r="Z10" s="7"/>
      <c r="AA10" s="7"/>
      <c r="AB10" s="7"/>
      <c r="AC10" s="7"/>
      <c r="AD10" s="7"/>
      <c r="AE10" s="7"/>
      <c r="AF10" s="7"/>
      <c r="AG10" s="7">
        <f t="shared" ref="AG10:AG18" si="1">$AG$2</f>
        <v>1</v>
      </c>
      <c r="AH10" s="7">
        <f t="shared" ref="AH10:AH18" si="2">$AH$2</f>
        <v>1</v>
      </c>
      <c r="AI10" s="7">
        <f>$AI$2</f>
        <v>1</v>
      </c>
      <c r="AJ10" s="7">
        <f>$AJ$2</f>
        <v>1</v>
      </c>
      <c r="AK10" s="7">
        <f>$AK$2</f>
        <v>1</v>
      </c>
      <c r="AL10" s="7">
        <f>$AL$2</f>
        <v>1</v>
      </c>
      <c r="AM10" s="6"/>
      <c r="AN10" s="7"/>
      <c r="AO10" s="7">
        <f>$AO$2</f>
        <v>1</v>
      </c>
      <c r="AP10" s="7">
        <f>$AP$2</f>
        <v>1</v>
      </c>
      <c r="AQ10" s="7"/>
      <c r="AR10" s="7"/>
      <c r="AS10" s="7"/>
      <c r="AT10" s="7"/>
      <c r="AU10" s="7">
        <f>$AU$2</f>
        <v>1</v>
      </c>
      <c r="AV10" s="7">
        <f>$AV$2</f>
        <v>1</v>
      </c>
      <c r="AW10" s="7"/>
      <c r="AX10" s="7">
        <f>$AX$2</f>
        <v>1</v>
      </c>
      <c r="AY10" s="7">
        <f>$AY$2</f>
        <v>1</v>
      </c>
      <c r="AZ10" s="7"/>
      <c r="BA10" s="7">
        <f>$BA$2</f>
        <v>1</v>
      </c>
      <c r="BB10" s="7">
        <f>$BB$2</f>
        <v>1</v>
      </c>
      <c r="BC10" s="7">
        <f>$BC$2</f>
        <v>1</v>
      </c>
      <c r="BD10" s="7"/>
      <c r="BE10" s="7"/>
      <c r="BF10" s="7"/>
      <c r="BG10" s="7">
        <f>$BG$2</f>
        <v>1</v>
      </c>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f>$DD$2</f>
        <v>1</v>
      </c>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16"/>
    </row>
    <row r="11" spans="1:144" s="215" customFormat="1" ht="102" x14ac:dyDescent="0.4">
      <c r="A11" s="214">
        <f>IF(M11,COUNTIF($M$4:M11,TRUE),"X")</f>
        <v>4</v>
      </c>
      <c r="B11" s="71" t="s">
        <v>642</v>
      </c>
      <c r="C11" s="51" t="s">
        <v>639</v>
      </c>
      <c r="D11" s="51" t="s">
        <v>620</v>
      </c>
      <c r="E11" s="51" t="s">
        <v>1146</v>
      </c>
      <c r="F11" s="126"/>
      <c r="G11" s="126"/>
      <c r="H11" s="51"/>
      <c r="I11" s="190" t="s">
        <v>623</v>
      </c>
      <c r="J11" s="182"/>
      <c r="K11" s="80" t="s">
        <v>643</v>
      </c>
      <c r="L11" s="70">
        <f t="shared" si="0"/>
        <v>1</v>
      </c>
      <c r="M11" s="70" t="b">
        <f>4=SUM(OR(AG11:AL11),OR(AO11:AP11),OR(AX11:AY11),BW11)</f>
        <v>1</v>
      </c>
      <c r="N11" s="70"/>
      <c r="O11" s="71"/>
      <c r="P11" s="71"/>
      <c r="Q11" s="71"/>
      <c r="R11" s="71"/>
      <c r="S11" s="71"/>
      <c r="T11" s="71"/>
      <c r="U11" s="71"/>
      <c r="V11" s="71"/>
      <c r="W11" s="71"/>
      <c r="X11" s="71"/>
      <c r="Y11" s="71"/>
      <c r="Z11" s="71"/>
      <c r="AA11" s="71"/>
      <c r="AB11" s="71"/>
      <c r="AC11" s="71"/>
      <c r="AD11" s="71"/>
      <c r="AE11" s="71"/>
      <c r="AF11" s="71"/>
      <c r="AG11" s="7">
        <f t="shared" si="1"/>
        <v>1</v>
      </c>
      <c r="AH11" s="7">
        <f t="shared" si="2"/>
        <v>1</v>
      </c>
      <c r="AI11" s="7">
        <f>$AI$2</f>
        <v>1</v>
      </c>
      <c r="AJ11" s="7">
        <f>$AJ$2</f>
        <v>1</v>
      </c>
      <c r="AK11" s="7">
        <f>$AK$2</f>
        <v>1</v>
      </c>
      <c r="AL11" s="7">
        <f>$AL$2</f>
        <v>1</v>
      </c>
      <c r="AM11" s="70"/>
      <c r="AN11" s="7"/>
      <c r="AO11" s="7">
        <f>$AO$2</f>
        <v>1</v>
      </c>
      <c r="AP11" s="7">
        <f>$AP$2</f>
        <v>1</v>
      </c>
      <c r="AQ11" s="7"/>
      <c r="AR11" s="71"/>
      <c r="AS11" s="71"/>
      <c r="AT11" s="71"/>
      <c r="AU11" s="71"/>
      <c r="AV11" s="71"/>
      <c r="AW11" s="71"/>
      <c r="AX11" s="7">
        <f>$AX$2</f>
        <v>1</v>
      </c>
      <c r="AY11" s="7">
        <f>$AY$2</f>
        <v>1</v>
      </c>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
        <f>$BW$2</f>
        <v>1</v>
      </c>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202"/>
    </row>
    <row r="12" spans="1:144" ht="102" x14ac:dyDescent="0.4">
      <c r="A12" s="186">
        <f>IF(M12,COUNTIF($M$4:M12,TRUE),"X")</f>
        <v>5</v>
      </c>
      <c r="B12" s="7" t="s">
        <v>644</v>
      </c>
      <c r="C12" s="127" t="s">
        <v>639</v>
      </c>
      <c r="D12" s="127" t="s">
        <v>620</v>
      </c>
      <c r="E12" s="127" t="s">
        <v>1147</v>
      </c>
      <c r="F12" s="126"/>
      <c r="G12" s="126"/>
      <c r="H12" s="127"/>
      <c r="I12" s="190" t="s">
        <v>623</v>
      </c>
      <c r="J12" s="68"/>
      <c r="K12" s="79" t="s">
        <v>645</v>
      </c>
      <c r="L12" s="6">
        <f t="shared" si="0"/>
        <v>1</v>
      </c>
      <c r="M12" s="6" t="b">
        <f>2=SUM(OR(AG12:AL12),AM12)</f>
        <v>1</v>
      </c>
      <c r="N12" s="6"/>
      <c r="O12" s="7"/>
      <c r="P12" s="7"/>
      <c r="Q12" s="7"/>
      <c r="R12" s="7"/>
      <c r="S12" s="7"/>
      <c r="T12" s="7"/>
      <c r="U12" s="7"/>
      <c r="V12" s="7"/>
      <c r="W12" s="7"/>
      <c r="X12" s="7"/>
      <c r="Y12" s="7"/>
      <c r="Z12" s="7"/>
      <c r="AA12" s="7"/>
      <c r="AB12" s="7"/>
      <c r="AC12" s="7"/>
      <c r="AD12" s="7"/>
      <c r="AE12" s="7"/>
      <c r="AF12" s="7"/>
      <c r="AG12" s="7">
        <f t="shared" si="1"/>
        <v>1</v>
      </c>
      <c r="AH12" s="7">
        <f t="shared" si="2"/>
        <v>1</v>
      </c>
      <c r="AI12" s="7">
        <f>$AI$2</f>
        <v>1</v>
      </c>
      <c r="AJ12" s="7">
        <f>$AJ$2</f>
        <v>1</v>
      </c>
      <c r="AK12" s="7">
        <f>$AK$2</f>
        <v>1</v>
      </c>
      <c r="AL12" s="7">
        <f>$AL$2</f>
        <v>1</v>
      </c>
      <c r="AM12" s="6">
        <f>$AM$2</f>
        <v>1</v>
      </c>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16"/>
    </row>
    <row r="13" spans="1:144" ht="102" x14ac:dyDescent="0.4">
      <c r="A13" s="186">
        <f>IF(M13,COUNTIF($M$4:M13,TRUE),"X")</f>
        <v>6</v>
      </c>
      <c r="B13" s="7" t="s">
        <v>646</v>
      </c>
      <c r="C13" s="127" t="s">
        <v>619</v>
      </c>
      <c r="D13" s="127" t="s">
        <v>647</v>
      </c>
      <c r="E13" s="127" t="s">
        <v>648</v>
      </c>
      <c r="F13" s="126"/>
      <c r="G13" s="126"/>
      <c r="H13" s="127"/>
      <c r="I13" s="190" t="s">
        <v>623</v>
      </c>
      <c r="J13" s="68"/>
      <c r="K13" s="80" t="s">
        <v>649</v>
      </c>
      <c r="L13" s="6">
        <f t="shared" si="0"/>
        <v>1</v>
      </c>
      <c r="M13" s="70" t="b">
        <f>3=SUM(AP13,OR(AR13,AS13), OR(AG13:AL13))</f>
        <v>1</v>
      </c>
      <c r="N13" s="6"/>
      <c r="O13" s="7"/>
      <c r="P13" s="7"/>
      <c r="Q13" s="7"/>
      <c r="R13" s="7"/>
      <c r="S13" s="7"/>
      <c r="T13" s="7"/>
      <c r="U13" s="7"/>
      <c r="V13" s="7"/>
      <c r="W13" s="7"/>
      <c r="X13" s="7"/>
      <c r="Y13" s="7"/>
      <c r="Z13" s="7"/>
      <c r="AA13" s="7"/>
      <c r="AB13" s="7"/>
      <c r="AC13" s="7"/>
      <c r="AD13" s="7"/>
      <c r="AE13" s="7"/>
      <c r="AF13" s="7"/>
      <c r="AG13" s="7">
        <f t="shared" si="1"/>
        <v>1</v>
      </c>
      <c r="AH13" s="7">
        <f t="shared" si="2"/>
        <v>1</v>
      </c>
      <c r="AI13" s="7">
        <f>$AI$2</f>
        <v>1</v>
      </c>
      <c r="AJ13" s="7">
        <f>$AJ$2</f>
        <v>1</v>
      </c>
      <c r="AK13" s="7">
        <f>$AK$2</f>
        <v>1</v>
      </c>
      <c r="AL13" s="7">
        <f>$AL$2</f>
        <v>1</v>
      </c>
      <c r="AM13" s="6"/>
      <c r="AN13" s="7"/>
      <c r="AO13" s="7"/>
      <c r="AP13" s="7">
        <f>$AP$2</f>
        <v>1</v>
      </c>
      <c r="AQ13" s="7"/>
      <c r="AR13" s="7">
        <f>$AR$2</f>
        <v>1</v>
      </c>
      <c r="AS13" s="7">
        <f>$AS$2</f>
        <v>1</v>
      </c>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16"/>
    </row>
    <row r="14" spans="1:144" ht="218.6" x14ac:dyDescent="0.4">
      <c r="A14" s="186" t="str">
        <f>IF(M14,COUNTIF($M$4:M14,TRUE),"X")</f>
        <v>X</v>
      </c>
      <c r="B14" s="7" t="s">
        <v>650</v>
      </c>
      <c r="C14" s="127" t="s">
        <v>619</v>
      </c>
      <c r="D14" s="127" t="s">
        <v>647</v>
      </c>
      <c r="E14" s="127" t="s">
        <v>1233</v>
      </c>
      <c r="F14" s="126"/>
      <c r="G14" s="126"/>
      <c r="H14" s="127"/>
      <c r="I14" s="190" t="s">
        <v>623</v>
      </c>
      <c r="J14" s="68"/>
      <c r="K14" s="80" t="s">
        <v>651</v>
      </c>
      <c r="L14" s="6">
        <f t="shared" si="0"/>
        <v>0</v>
      </c>
      <c r="M14" s="6" t="b">
        <f>3=SUM(OR(AG14:AL14),OR(AU14,AV14,AX14,AY14,BA14,BB14,BC14),CT14)</f>
        <v>0</v>
      </c>
      <c r="N14" s="6"/>
      <c r="O14" s="7"/>
      <c r="P14" s="7"/>
      <c r="Q14" s="7"/>
      <c r="R14" s="7"/>
      <c r="S14" s="7"/>
      <c r="T14" s="7"/>
      <c r="U14" s="7"/>
      <c r="V14" s="7"/>
      <c r="W14" s="7"/>
      <c r="X14" s="7"/>
      <c r="Y14" s="7"/>
      <c r="Z14" s="7"/>
      <c r="AA14" s="7"/>
      <c r="AB14" s="7"/>
      <c r="AC14" s="7"/>
      <c r="AD14" s="7"/>
      <c r="AE14" s="7"/>
      <c r="AF14" s="7"/>
      <c r="AG14" s="7">
        <f t="shared" si="1"/>
        <v>1</v>
      </c>
      <c r="AH14" s="7">
        <f t="shared" si="2"/>
        <v>1</v>
      </c>
      <c r="AI14" s="7">
        <f>$AI$2</f>
        <v>1</v>
      </c>
      <c r="AJ14" s="7">
        <f>$AJ$2</f>
        <v>1</v>
      </c>
      <c r="AK14" s="7">
        <f>$AK$2</f>
        <v>1</v>
      </c>
      <c r="AL14" s="7">
        <f>$AL$2</f>
        <v>1</v>
      </c>
      <c r="AM14" s="6"/>
      <c r="AN14" s="7"/>
      <c r="AO14" s="7"/>
      <c r="AP14" s="7"/>
      <c r="AQ14" s="7"/>
      <c r="AR14" s="7"/>
      <c r="AS14" s="7"/>
      <c r="AT14" s="7"/>
      <c r="AU14" s="7">
        <f>$AU$2</f>
        <v>1</v>
      </c>
      <c r="AV14" s="7">
        <f>$AV$2</f>
        <v>1</v>
      </c>
      <c r="AW14" s="7"/>
      <c r="AX14" s="7">
        <f>$AX$2</f>
        <v>1</v>
      </c>
      <c r="AY14" s="7">
        <f>$AY$2</f>
        <v>1</v>
      </c>
      <c r="AZ14" s="7"/>
      <c r="BA14" s="7">
        <f>$BA$2</f>
        <v>1</v>
      </c>
      <c r="BB14" s="7">
        <f>$BB$2</f>
        <v>1</v>
      </c>
      <c r="BC14" s="7">
        <f>$BC$2</f>
        <v>1</v>
      </c>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f>$CT$2</f>
        <v>0</v>
      </c>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16"/>
    </row>
    <row r="15" spans="1:144" ht="29.15" x14ac:dyDescent="0.4">
      <c r="A15" s="186" t="str">
        <f>IF(M15,COUNTIF($M$4:M15,TRUE),"X")</f>
        <v>X</v>
      </c>
      <c r="B15" s="7" t="s">
        <v>652</v>
      </c>
      <c r="C15" s="127" t="s">
        <v>619</v>
      </c>
      <c r="D15" s="127" t="s">
        <v>653</v>
      </c>
      <c r="E15" s="127" t="s">
        <v>654</v>
      </c>
      <c r="F15" s="126"/>
      <c r="G15" s="126"/>
      <c r="H15" s="127"/>
      <c r="I15" s="190" t="s">
        <v>623</v>
      </c>
      <c r="J15" s="68"/>
      <c r="K15" s="79" t="s">
        <v>655</v>
      </c>
      <c r="L15" s="6">
        <f t="shared" si="0"/>
        <v>0</v>
      </c>
      <c r="M15" s="6" t="b">
        <f>3=SUM(OR(AG15,AH15),OR(BB15,BC15),N15)</f>
        <v>0</v>
      </c>
      <c r="N15" s="6">
        <f>$N$2</f>
        <v>0</v>
      </c>
      <c r="O15" s="7"/>
      <c r="P15" s="7"/>
      <c r="Q15" s="7"/>
      <c r="R15" s="7"/>
      <c r="S15" s="7"/>
      <c r="T15" s="7"/>
      <c r="U15" s="7"/>
      <c r="V15" s="7"/>
      <c r="W15" s="7"/>
      <c r="X15" s="7"/>
      <c r="Y15" s="7"/>
      <c r="Z15" s="7"/>
      <c r="AA15" s="7"/>
      <c r="AB15" s="7"/>
      <c r="AC15" s="7"/>
      <c r="AD15" s="7"/>
      <c r="AE15" s="7"/>
      <c r="AF15" s="7"/>
      <c r="AG15" s="7">
        <f t="shared" si="1"/>
        <v>1</v>
      </c>
      <c r="AH15" s="7">
        <f t="shared" si="2"/>
        <v>1</v>
      </c>
      <c r="AI15" s="7"/>
      <c r="AJ15" s="7"/>
      <c r="AK15" s="7"/>
      <c r="AL15" s="7"/>
      <c r="AM15" s="6"/>
      <c r="AN15" s="7"/>
      <c r="AO15" s="7"/>
      <c r="AP15" s="7"/>
      <c r="AQ15" s="7"/>
      <c r="AR15" s="7"/>
      <c r="AS15" s="7"/>
      <c r="AT15" s="7"/>
      <c r="AU15" s="7"/>
      <c r="AV15" s="7"/>
      <c r="AW15" s="7"/>
      <c r="AX15" s="7"/>
      <c r="AY15" s="7"/>
      <c r="AZ15" s="7"/>
      <c r="BA15" s="7"/>
      <c r="BB15" s="7">
        <f>$BB$2</f>
        <v>1</v>
      </c>
      <c r="BC15" s="7">
        <f>$BC$2</f>
        <v>1</v>
      </c>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16"/>
    </row>
    <row r="16" spans="1:144" ht="58.3" x14ac:dyDescent="0.4">
      <c r="A16" s="186" t="str">
        <f>IF(M16,COUNTIF($M$4:M16,TRUE),"X")</f>
        <v>X</v>
      </c>
      <c r="B16" s="7" t="s">
        <v>656</v>
      </c>
      <c r="C16" s="127" t="s">
        <v>619</v>
      </c>
      <c r="D16" s="127" t="s">
        <v>657</v>
      </c>
      <c r="E16" s="127" t="s">
        <v>1148</v>
      </c>
      <c r="F16" s="126"/>
      <c r="G16" s="126"/>
      <c r="H16" s="127"/>
      <c r="I16" s="190" t="s">
        <v>623</v>
      </c>
      <c r="J16" s="68"/>
      <c r="K16" s="79" t="s">
        <v>658</v>
      </c>
      <c r="L16" s="6">
        <f t="shared" si="0"/>
        <v>0</v>
      </c>
      <c r="M16" s="6" t="b">
        <f>3=SUM(OR(AG16:AL16),OR(AT16,AX16,AY16,AZ16),N16)</f>
        <v>0</v>
      </c>
      <c r="N16" s="6">
        <f>$N$2</f>
        <v>0</v>
      </c>
      <c r="O16" s="7"/>
      <c r="P16" s="7"/>
      <c r="Q16" s="7"/>
      <c r="R16" s="7"/>
      <c r="S16" s="7"/>
      <c r="T16" s="7"/>
      <c r="U16" s="7"/>
      <c r="V16" s="7"/>
      <c r="W16" s="7"/>
      <c r="X16" s="7"/>
      <c r="Y16" s="7"/>
      <c r="Z16" s="7"/>
      <c r="AA16" s="7"/>
      <c r="AB16" s="7"/>
      <c r="AC16" s="7"/>
      <c r="AD16" s="7"/>
      <c r="AE16" s="7"/>
      <c r="AF16" s="7"/>
      <c r="AG16" s="7">
        <f t="shared" si="1"/>
        <v>1</v>
      </c>
      <c r="AH16" s="7">
        <f t="shared" si="2"/>
        <v>1</v>
      </c>
      <c r="AI16" s="7">
        <f>$AI$2</f>
        <v>1</v>
      </c>
      <c r="AJ16" s="7">
        <f>$AJ$2</f>
        <v>1</v>
      </c>
      <c r="AK16" s="7">
        <f>$AK$2</f>
        <v>1</v>
      </c>
      <c r="AL16" s="7">
        <f>$AL$2</f>
        <v>1</v>
      </c>
      <c r="AM16" s="6"/>
      <c r="AN16" s="7"/>
      <c r="AO16" s="7"/>
      <c r="AP16" s="7"/>
      <c r="AQ16" s="7"/>
      <c r="AR16" s="7"/>
      <c r="AS16" s="7"/>
      <c r="AT16" s="7">
        <f>$AT$2</f>
        <v>1</v>
      </c>
      <c r="AU16" s="7"/>
      <c r="AV16" s="7"/>
      <c r="AW16" s="7"/>
      <c r="AX16" s="7">
        <f>$AX$2</f>
        <v>1</v>
      </c>
      <c r="AY16" s="7">
        <f>$AY$2</f>
        <v>1</v>
      </c>
      <c r="AZ16" s="7">
        <f>$AZ$2</f>
        <v>1</v>
      </c>
      <c r="BA16" s="7"/>
      <c r="BB16" s="7"/>
      <c r="BC16" s="7"/>
      <c r="BD16" s="7"/>
      <c r="BE16" s="7"/>
      <c r="BF16" s="7"/>
      <c r="BG16" s="7"/>
      <c r="BH16" s="7"/>
      <c r="BI16" s="7"/>
      <c r="BJ16" s="7"/>
      <c r="BK16" s="7"/>
      <c r="BL16" s="7"/>
      <c r="BM16" s="7"/>
      <c r="BN16" s="6"/>
      <c r="BO16" s="6"/>
      <c r="BP16" s="6"/>
      <c r="BQ16" s="7"/>
      <c r="BR16" s="7"/>
      <c r="BS16" s="7"/>
      <c r="BT16" s="7"/>
      <c r="BU16" s="7"/>
      <c r="BV16" s="6"/>
      <c r="BW16" s="7"/>
      <c r="BX16" s="7"/>
      <c r="BY16" s="7"/>
      <c r="BZ16" s="6"/>
      <c r="CA16" s="7"/>
      <c r="CB16" s="7"/>
      <c r="CC16" s="7"/>
      <c r="CD16" s="7"/>
      <c r="CE16" s="6"/>
      <c r="CF16" s="6"/>
      <c r="CG16" s="7"/>
      <c r="CH16" s="7"/>
      <c r="CI16" s="7"/>
      <c r="CJ16" s="7"/>
      <c r="CK16" s="7"/>
      <c r="CL16" s="7"/>
      <c r="CM16" s="7"/>
      <c r="CN16" s="7"/>
      <c r="CO16" s="7"/>
      <c r="CP16" s="7"/>
      <c r="CQ16" s="7"/>
      <c r="CR16" s="7"/>
      <c r="CS16" s="7"/>
      <c r="CT16" s="7"/>
      <c r="CU16" s="7"/>
      <c r="CV16" s="7"/>
      <c r="CW16" s="7"/>
      <c r="CX16" s="7"/>
      <c r="CY16" s="7"/>
      <c r="CZ16" s="7"/>
      <c r="DA16" s="7"/>
      <c r="DB16" s="7"/>
      <c r="DC16" s="7"/>
      <c r="DD16" s="7"/>
      <c r="DE16" s="6"/>
      <c r="DF16" s="6"/>
      <c r="DG16" s="7"/>
      <c r="DH16" s="6"/>
      <c r="DI16" s="7"/>
      <c r="DJ16" s="6"/>
      <c r="DK16" s="6"/>
      <c r="DL16" s="7"/>
      <c r="DM16" s="7"/>
      <c r="DN16" s="6"/>
      <c r="DO16" s="6"/>
      <c r="DP16" s="6"/>
      <c r="DQ16" s="6"/>
      <c r="DR16" s="6"/>
      <c r="DS16" s="6"/>
      <c r="DT16" s="6"/>
      <c r="DU16" s="6"/>
      <c r="DV16" s="6"/>
      <c r="DW16" s="6"/>
      <c r="DX16" s="7"/>
      <c r="DY16" s="7"/>
      <c r="DZ16" s="7"/>
      <c r="EA16" s="7"/>
      <c r="EB16" s="7"/>
      <c r="EC16" s="7"/>
      <c r="ED16" s="7"/>
      <c r="EE16" s="7"/>
      <c r="EF16" s="7"/>
      <c r="EG16" s="7"/>
      <c r="EH16" s="7"/>
      <c r="EI16" s="7"/>
      <c r="EJ16" s="7"/>
      <c r="EK16" s="7"/>
      <c r="EL16" s="7"/>
      <c r="EM16" s="16"/>
    </row>
    <row r="17" spans="1:143" ht="87.45" x14ac:dyDescent="0.4">
      <c r="A17" s="186">
        <f>IF(M17,COUNTIF($M$4:M17,TRUE),"X")</f>
        <v>7</v>
      </c>
      <c r="B17" s="7" t="s">
        <v>659</v>
      </c>
      <c r="C17" s="127" t="s">
        <v>619</v>
      </c>
      <c r="D17" s="127" t="s">
        <v>660</v>
      </c>
      <c r="E17" s="127" t="s">
        <v>661</v>
      </c>
      <c r="F17" s="126"/>
      <c r="G17" s="126"/>
      <c r="H17" s="127"/>
      <c r="I17" s="190" t="s">
        <v>623</v>
      </c>
      <c r="J17" s="68"/>
      <c r="K17" s="79" t="s">
        <v>662</v>
      </c>
      <c r="L17" s="6">
        <f t="shared" si="0"/>
        <v>1</v>
      </c>
      <c r="M17" s="6" t="b">
        <f>4=SUM(OR(AG17:AL17),OR(AX17,AY17,BA17),AM17,CV17)</f>
        <v>1</v>
      </c>
      <c r="N17" s="6"/>
      <c r="O17" s="7"/>
      <c r="P17" s="7"/>
      <c r="Q17" s="7"/>
      <c r="R17" s="7"/>
      <c r="S17" s="7"/>
      <c r="T17" s="7"/>
      <c r="U17" s="7"/>
      <c r="V17" s="7"/>
      <c r="W17" s="7"/>
      <c r="X17" s="7"/>
      <c r="Y17" s="7"/>
      <c r="Z17" s="7"/>
      <c r="AA17" s="7"/>
      <c r="AB17" s="7"/>
      <c r="AC17" s="7"/>
      <c r="AD17" s="7"/>
      <c r="AE17" s="7"/>
      <c r="AF17" s="7"/>
      <c r="AG17" s="7">
        <f t="shared" si="1"/>
        <v>1</v>
      </c>
      <c r="AH17" s="7">
        <f t="shared" si="2"/>
        <v>1</v>
      </c>
      <c r="AI17" s="7">
        <f>$AI$2</f>
        <v>1</v>
      </c>
      <c r="AJ17" s="7">
        <f>$AJ$2</f>
        <v>1</v>
      </c>
      <c r="AK17" s="7">
        <f>$AK$2</f>
        <v>1</v>
      </c>
      <c r="AL17" s="7">
        <f>$AL$2</f>
        <v>1</v>
      </c>
      <c r="AM17" s="6">
        <f>AM$2</f>
        <v>1</v>
      </c>
      <c r="AN17" s="7"/>
      <c r="AO17" s="7"/>
      <c r="AP17" s="7"/>
      <c r="AQ17" s="7"/>
      <c r="AR17" s="7"/>
      <c r="AS17" s="7"/>
      <c r="AT17" s="7"/>
      <c r="AU17" s="7"/>
      <c r="AV17" s="7"/>
      <c r="AW17" s="7"/>
      <c r="AX17" s="7">
        <f>$AX$2</f>
        <v>1</v>
      </c>
      <c r="AY17" s="7">
        <f>$AY$2</f>
        <v>1</v>
      </c>
      <c r="AZ17" s="7"/>
      <c r="BA17" s="7">
        <f>$BA$2</f>
        <v>1</v>
      </c>
      <c r="BB17" s="7"/>
      <c r="BC17" s="7"/>
      <c r="BD17" s="7"/>
      <c r="BE17" s="7"/>
      <c r="BF17" s="7"/>
      <c r="BG17" s="7"/>
      <c r="BH17" s="7"/>
      <c r="BI17" s="7"/>
      <c r="BJ17" s="7"/>
      <c r="BK17" s="7"/>
      <c r="BL17" s="7"/>
      <c r="BM17" s="7"/>
      <c r="BN17" s="6"/>
      <c r="BO17" s="6"/>
      <c r="BP17" s="6"/>
      <c r="BQ17" s="7"/>
      <c r="BR17" s="7"/>
      <c r="BS17" s="7"/>
      <c r="BT17" s="7"/>
      <c r="BU17" s="7"/>
      <c r="BV17" s="6"/>
      <c r="BW17" s="7"/>
      <c r="BX17" s="7"/>
      <c r="BY17" s="7"/>
      <c r="BZ17" s="6"/>
      <c r="CA17" s="7"/>
      <c r="CB17" s="7"/>
      <c r="CC17" s="7"/>
      <c r="CD17" s="7"/>
      <c r="CE17" s="6"/>
      <c r="CF17" s="6"/>
      <c r="CG17" s="7"/>
      <c r="CH17" s="7"/>
      <c r="CI17" s="7"/>
      <c r="CJ17" s="7"/>
      <c r="CK17" s="7"/>
      <c r="CL17" s="7"/>
      <c r="CM17" s="7"/>
      <c r="CN17" s="7"/>
      <c r="CO17" s="7"/>
      <c r="CP17" s="7"/>
      <c r="CQ17" s="7"/>
      <c r="CR17" s="7"/>
      <c r="CS17" s="7"/>
      <c r="CT17" s="7"/>
      <c r="CU17" s="7"/>
      <c r="CV17" s="7">
        <f>$CV$2</f>
        <v>1</v>
      </c>
      <c r="CW17" s="7"/>
      <c r="CX17" s="7"/>
      <c r="CY17" s="7"/>
      <c r="CZ17" s="7"/>
      <c r="DA17" s="7"/>
      <c r="DB17" s="7"/>
      <c r="DC17" s="7"/>
      <c r="DD17" s="7"/>
      <c r="DE17" s="6"/>
      <c r="DF17" s="6"/>
      <c r="DG17" s="7"/>
      <c r="DH17" s="6"/>
      <c r="DI17" s="7"/>
      <c r="DJ17" s="6"/>
      <c r="DK17" s="6"/>
      <c r="DL17" s="7"/>
      <c r="DM17" s="7"/>
      <c r="DN17" s="6"/>
      <c r="DO17" s="6"/>
      <c r="DP17" s="6"/>
      <c r="DQ17" s="6"/>
      <c r="DR17" s="6"/>
      <c r="DS17" s="6"/>
      <c r="DT17" s="6"/>
      <c r="DU17" s="6"/>
      <c r="DV17" s="6"/>
      <c r="DW17" s="6"/>
      <c r="DX17" s="7"/>
      <c r="DY17" s="7"/>
      <c r="DZ17" s="7"/>
      <c r="EA17" s="7"/>
      <c r="EB17" s="7"/>
      <c r="EC17" s="7"/>
      <c r="ED17" s="7"/>
      <c r="EE17" s="7"/>
      <c r="EF17" s="7"/>
      <c r="EG17" s="7"/>
      <c r="EH17" s="7"/>
      <c r="EI17" s="7"/>
      <c r="EJ17" s="7"/>
      <c r="EK17" s="7"/>
      <c r="EL17" s="7"/>
      <c r="EM17" s="16"/>
    </row>
    <row r="18" spans="1:143" ht="102" x14ac:dyDescent="0.4">
      <c r="A18" s="186">
        <f>IF(M18,COUNTIF($M$4:M18,TRUE),"X")</f>
        <v>8</v>
      </c>
      <c r="B18" s="7" t="s">
        <v>663</v>
      </c>
      <c r="C18" s="127" t="s">
        <v>619</v>
      </c>
      <c r="D18" s="127" t="s">
        <v>660</v>
      </c>
      <c r="E18" s="127" t="s">
        <v>664</v>
      </c>
      <c r="F18" s="126"/>
      <c r="G18" s="126"/>
      <c r="H18" s="127"/>
      <c r="I18" s="190" t="s">
        <v>623</v>
      </c>
      <c r="J18" s="68"/>
      <c r="K18" s="79" t="s">
        <v>665</v>
      </c>
      <c r="L18" s="6">
        <f t="shared" si="0"/>
        <v>1</v>
      </c>
      <c r="M18" s="6" t="b">
        <f>4=SUM(OR(AG18,AH18),OR(AT18,AU18,AV18,AX18,AY18,AZ18,BA18,BB18,BC18),AM18,CV18)</f>
        <v>1</v>
      </c>
      <c r="N18" s="6"/>
      <c r="O18" s="7"/>
      <c r="P18" s="7"/>
      <c r="Q18" s="7"/>
      <c r="R18" s="7"/>
      <c r="S18" s="7"/>
      <c r="T18" s="7"/>
      <c r="U18" s="7"/>
      <c r="V18" s="7"/>
      <c r="W18" s="7"/>
      <c r="X18" s="7"/>
      <c r="Y18" s="7"/>
      <c r="Z18" s="7"/>
      <c r="AA18" s="7"/>
      <c r="AB18" s="7"/>
      <c r="AC18" s="7"/>
      <c r="AD18" s="7"/>
      <c r="AE18" s="7"/>
      <c r="AF18" s="7"/>
      <c r="AG18" s="7">
        <f t="shared" si="1"/>
        <v>1</v>
      </c>
      <c r="AH18" s="7">
        <f t="shared" si="2"/>
        <v>1</v>
      </c>
      <c r="AI18" s="7"/>
      <c r="AJ18" s="7"/>
      <c r="AK18" s="7"/>
      <c r="AL18" s="7"/>
      <c r="AM18" s="6">
        <f>AM$2</f>
        <v>1</v>
      </c>
      <c r="AN18" s="7"/>
      <c r="AO18" s="7"/>
      <c r="AP18" s="7"/>
      <c r="AQ18" s="7"/>
      <c r="AR18" s="7"/>
      <c r="AS18" s="7"/>
      <c r="AT18" s="7">
        <f>$AT$2</f>
        <v>1</v>
      </c>
      <c r="AU18" s="7">
        <f>$AU$2</f>
        <v>1</v>
      </c>
      <c r="AV18" s="7">
        <f>$AV$2</f>
        <v>1</v>
      </c>
      <c r="AW18" s="7"/>
      <c r="AX18" s="7">
        <f>$AX$2</f>
        <v>1</v>
      </c>
      <c r="AY18" s="7">
        <f>$AY$2</f>
        <v>1</v>
      </c>
      <c r="AZ18" s="7">
        <f>$AZ$2</f>
        <v>1</v>
      </c>
      <c r="BA18" s="7">
        <f>$BA$2</f>
        <v>1</v>
      </c>
      <c r="BB18" s="7">
        <f>$BB$2</f>
        <v>1</v>
      </c>
      <c r="BC18" s="7">
        <f>$BC$2</f>
        <v>1</v>
      </c>
      <c r="BD18" s="7"/>
      <c r="BE18" s="7"/>
      <c r="BF18" s="7"/>
      <c r="BG18" s="7"/>
      <c r="BH18" s="7"/>
      <c r="BI18" s="7"/>
      <c r="BJ18" s="7"/>
      <c r="BK18" s="7"/>
      <c r="BL18" s="7"/>
      <c r="BM18" s="7"/>
      <c r="BN18" s="6"/>
      <c r="BO18" s="6"/>
      <c r="BP18" s="6"/>
      <c r="BQ18" s="7"/>
      <c r="BR18" s="7"/>
      <c r="BS18" s="7"/>
      <c r="BT18" s="7"/>
      <c r="BU18" s="7"/>
      <c r="BV18" s="6"/>
      <c r="BW18" s="7"/>
      <c r="BX18" s="7"/>
      <c r="BY18" s="7"/>
      <c r="BZ18" s="6"/>
      <c r="CA18" s="7"/>
      <c r="CB18" s="7"/>
      <c r="CC18" s="7"/>
      <c r="CD18" s="7"/>
      <c r="CE18" s="6"/>
      <c r="CF18" s="6"/>
      <c r="CG18" s="7"/>
      <c r="CH18" s="7"/>
      <c r="CI18" s="7"/>
      <c r="CJ18" s="7"/>
      <c r="CK18" s="7"/>
      <c r="CL18" s="7"/>
      <c r="CM18" s="7"/>
      <c r="CN18" s="7"/>
      <c r="CO18" s="7"/>
      <c r="CP18" s="7"/>
      <c r="CQ18" s="7"/>
      <c r="CR18" s="7"/>
      <c r="CS18" s="7"/>
      <c r="CT18" s="7"/>
      <c r="CU18" s="7"/>
      <c r="CV18" s="7">
        <f>$CV$2</f>
        <v>1</v>
      </c>
      <c r="CW18" s="7"/>
      <c r="CX18" s="7"/>
      <c r="CY18" s="7"/>
      <c r="CZ18" s="7"/>
      <c r="DA18" s="7"/>
      <c r="DB18" s="7"/>
      <c r="DC18" s="7"/>
      <c r="DD18" s="7"/>
      <c r="DE18" s="6"/>
      <c r="DF18" s="6"/>
      <c r="DG18" s="7"/>
      <c r="DH18" s="6"/>
      <c r="DI18" s="7"/>
      <c r="DJ18" s="6"/>
      <c r="DK18" s="6"/>
      <c r="DL18" s="7"/>
      <c r="DM18" s="7"/>
      <c r="DN18" s="6"/>
      <c r="DO18" s="6"/>
      <c r="DP18" s="6"/>
      <c r="DQ18" s="6"/>
      <c r="DR18" s="6"/>
      <c r="DS18" s="6"/>
      <c r="DT18" s="6"/>
      <c r="DU18" s="6"/>
      <c r="DV18" s="6"/>
      <c r="DW18" s="6"/>
      <c r="DX18" s="7"/>
      <c r="DY18" s="7"/>
      <c r="DZ18" s="7"/>
      <c r="EA18" s="7"/>
      <c r="EB18" s="7"/>
      <c r="EC18" s="7"/>
      <c r="ED18" s="7"/>
      <c r="EE18" s="7"/>
      <c r="EF18" s="7"/>
      <c r="EG18" s="7"/>
      <c r="EH18" s="7"/>
      <c r="EI18" s="7"/>
      <c r="EJ18" s="7"/>
      <c r="EK18" s="7"/>
      <c r="EL18" s="7"/>
      <c r="EM18" s="16"/>
    </row>
    <row r="19" spans="1:143" ht="58.3" x14ac:dyDescent="0.4">
      <c r="A19" s="186" t="str">
        <f>IF(M19,COUNTIF($M$4:M19,TRUE),"X")</f>
        <v>X</v>
      </c>
      <c r="B19" s="7" t="s">
        <v>666</v>
      </c>
      <c r="C19" s="127" t="s">
        <v>619</v>
      </c>
      <c r="D19" s="127" t="s">
        <v>667</v>
      </c>
      <c r="E19" s="127" t="s">
        <v>668</v>
      </c>
      <c r="F19" s="126"/>
      <c r="G19" s="126"/>
      <c r="H19" s="127"/>
      <c r="I19" s="190" t="s">
        <v>623</v>
      </c>
      <c r="J19" s="68"/>
      <c r="K19" s="79" t="s">
        <v>669</v>
      </c>
      <c r="L19" s="6">
        <f t="shared" si="0"/>
        <v>0</v>
      </c>
      <c r="M19" s="6" t="b">
        <f>3=SUM(AB19,DE19,N19)</f>
        <v>0</v>
      </c>
      <c r="N19" s="6">
        <f>$N$2</f>
        <v>0</v>
      </c>
      <c r="O19" s="7"/>
      <c r="P19" s="7"/>
      <c r="Q19" s="7"/>
      <c r="R19" s="7"/>
      <c r="S19" s="7"/>
      <c r="T19" s="7"/>
      <c r="U19" s="7"/>
      <c r="V19" s="7"/>
      <c r="W19" s="7"/>
      <c r="X19" s="7"/>
      <c r="Y19" s="7"/>
      <c r="Z19" s="7"/>
      <c r="AA19" s="7"/>
      <c r="AB19" s="7">
        <f>$AB$2</f>
        <v>1</v>
      </c>
      <c r="AC19" s="7"/>
      <c r="AD19" s="7"/>
      <c r="AE19" s="7"/>
      <c r="AF19" s="7"/>
      <c r="AG19" s="7"/>
      <c r="AH19" s="7"/>
      <c r="AI19" s="7"/>
      <c r="AJ19" s="7"/>
      <c r="AK19" s="7"/>
      <c r="AL19" s="7"/>
      <c r="AM19" s="6"/>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f>$DE$2</f>
        <v>1</v>
      </c>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16"/>
    </row>
    <row r="20" spans="1:143" ht="116.6" x14ac:dyDescent="0.4">
      <c r="A20" s="186">
        <f>IF(M20,COUNTIF($M$4:M20,TRUE),"X")</f>
        <v>9</v>
      </c>
      <c r="B20" s="7" t="s">
        <v>670</v>
      </c>
      <c r="C20" s="127" t="s">
        <v>601</v>
      </c>
      <c r="D20" s="127" t="s">
        <v>671</v>
      </c>
      <c r="E20" s="127" t="s">
        <v>672</v>
      </c>
      <c r="F20" s="126"/>
      <c r="G20" s="126"/>
      <c r="H20" s="127"/>
      <c r="I20" s="190" t="s">
        <v>623</v>
      </c>
      <c r="J20" s="68"/>
      <c r="K20" s="80" t="s">
        <v>673</v>
      </c>
      <c r="L20" s="6">
        <f t="shared" si="0"/>
        <v>1</v>
      </c>
      <c r="M20" s="6" t="b">
        <f>1=SUM(DD20)</f>
        <v>1</v>
      </c>
      <c r="N20" s="6"/>
      <c r="O20" s="7"/>
      <c r="P20" s="7"/>
      <c r="Q20" s="7"/>
      <c r="R20" s="7"/>
      <c r="S20" s="7"/>
      <c r="T20" s="7"/>
      <c r="U20" s="7"/>
      <c r="V20" s="7"/>
      <c r="W20" s="7"/>
      <c r="X20" s="7"/>
      <c r="Y20" s="7"/>
      <c r="Z20" s="7"/>
      <c r="AA20" s="7"/>
      <c r="AB20" s="7"/>
      <c r="AC20" s="7"/>
      <c r="AD20" s="7"/>
      <c r="AE20" s="7"/>
      <c r="AF20" s="7"/>
      <c r="AG20" s="7"/>
      <c r="AH20" s="7"/>
      <c r="AI20" s="7"/>
      <c r="AJ20" s="7"/>
      <c r="AK20" s="7"/>
      <c r="AL20" s="7"/>
      <c r="AM20" s="6"/>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f>$DD$2</f>
        <v>1</v>
      </c>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16"/>
    </row>
    <row r="21" spans="1:143" ht="43.75" x14ac:dyDescent="0.4">
      <c r="A21" s="186">
        <f>IF(M21,COUNTIF($M$4:M21,TRUE),"X")</f>
        <v>10</v>
      </c>
      <c r="B21" s="7" t="s">
        <v>674</v>
      </c>
      <c r="C21" s="127" t="s">
        <v>601</v>
      </c>
      <c r="D21" s="127" t="s">
        <v>671</v>
      </c>
      <c r="E21" s="127" t="s">
        <v>1149</v>
      </c>
      <c r="F21" s="126"/>
      <c r="G21" s="126"/>
      <c r="H21" s="127"/>
      <c r="I21" s="190" t="s">
        <v>623</v>
      </c>
      <c r="J21" s="68"/>
      <c r="K21" s="80" t="s">
        <v>675</v>
      </c>
      <c r="L21" s="6">
        <f t="shared" si="0"/>
        <v>1</v>
      </c>
      <c r="M21" s="6" t="b">
        <f>2=SUM(AB21,OR(AO21:AP21))</f>
        <v>1</v>
      </c>
      <c r="N21" s="6"/>
      <c r="O21" s="7"/>
      <c r="P21" s="7"/>
      <c r="Q21" s="7"/>
      <c r="R21" s="7"/>
      <c r="S21" s="7"/>
      <c r="T21" s="7"/>
      <c r="U21" s="7"/>
      <c r="V21" s="7"/>
      <c r="W21" s="7"/>
      <c r="X21" s="7"/>
      <c r="Y21" s="7"/>
      <c r="Z21" s="7"/>
      <c r="AA21" s="7"/>
      <c r="AB21" s="7">
        <f>$AB$2</f>
        <v>1</v>
      </c>
      <c r="AC21" s="7"/>
      <c r="AD21" s="7"/>
      <c r="AE21" s="7"/>
      <c r="AF21" s="7"/>
      <c r="AG21" s="7"/>
      <c r="AH21" s="7"/>
      <c r="AI21" s="7"/>
      <c r="AJ21" s="7"/>
      <c r="AK21" s="7"/>
      <c r="AL21" s="7"/>
      <c r="AM21" s="6"/>
      <c r="AN21" s="7"/>
      <c r="AO21" s="7">
        <f>$AO$2</f>
        <v>1</v>
      </c>
      <c r="AP21" s="7">
        <f>$AP$2</f>
        <v>1</v>
      </c>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16"/>
    </row>
    <row r="22" spans="1:143" ht="43.75" x14ac:dyDescent="0.4">
      <c r="A22" s="186">
        <f>IF(M22,COUNTIF($M$4:M22,TRUE),"X")</f>
        <v>11</v>
      </c>
      <c r="B22" s="7" t="s">
        <v>676</v>
      </c>
      <c r="C22" s="127" t="s">
        <v>601</v>
      </c>
      <c r="D22" s="127" t="s">
        <v>677</v>
      </c>
      <c r="E22" s="127" t="s">
        <v>678</v>
      </c>
      <c r="F22" s="126"/>
      <c r="G22" s="126"/>
      <c r="H22" s="127"/>
      <c r="I22" s="190" t="s">
        <v>623</v>
      </c>
      <c r="J22" s="68"/>
      <c r="K22" s="79" t="s">
        <v>679</v>
      </c>
      <c r="L22" s="6">
        <f t="shared" si="0"/>
        <v>1</v>
      </c>
      <c r="M22" s="6" t="b">
        <f>3=SUM(DD22,AB22,OR(BW22,BX22))</f>
        <v>1</v>
      </c>
      <c r="N22" s="6"/>
      <c r="O22" s="7"/>
      <c r="P22" s="6"/>
      <c r="Q22" s="6"/>
      <c r="R22" s="6"/>
      <c r="S22" s="6"/>
      <c r="T22" s="6"/>
      <c r="U22" s="6"/>
      <c r="V22" s="6"/>
      <c r="W22" s="6"/>
      <c r="X22" s="6"/>
      <c r="Y22" s="6"/>
      <c r="Z22" s="6"/>
      <c r="AA22" s="6"/>
      <c r="AB22" s="7">
        <f>$AB$2</f>
        <v>1</v>
      </c>
      <c r="AC22" s="7"/>
      <c r="AD22" s="7"/>
      <c r="AE22" s="7"/>
      <c r="AF22" s="7"/>
      <c r="AG22" s="7"/>
      <c r="AH22" s="7"/>
      <c r="AI22" s="7"/>
      <c r="AJ22" s="7"/>
      <c r="AK22" s="7"/>
      <c r="AL22" s="7"/>
      <c r="AM22" s="6"/>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f>$BW$2</f>
        <v>1</v>
      </c>
      <c r="BX22" s="6">
        <f>$BX$2</f>
        <v>1</v>
      </c>
      <c r="BY22" s="6"/>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f>$DD$2</f>
        <v>1</v>
      </c>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16"/>
    </row>
    <row r="23" spans="1:143" ht="29.15" x14ac:dyDescent="0.4">
      <c r="A23" s="186">
        <f>IF(M23,COUNTIF($M$4:M23,TRUE),"X")</f>
        <v>12</v>
      </c>
      <c r="B23" s="7" t="s">
        <v>682</v>
      </c>
      <c r="C23" s="127" t="s">
        <v>601</v>
      </c>
      <c r="D23" s="127" t="s">
        <v>680</v>
      </c>
      <c r="E23" s="127" t="s">
        <v>683</v>
      </c>
      <c r="F23" s="126"/>
      <c r="G23" s="126"/>
      <c r="H23" s="127"/>
      <c r="I23" s="190" t="s">
        <v>623</v>
      </c>
      <c r="J23" s="68"/>
      <c r="K23" s="80" t="s">
        <v>673</v>
      </c>
      <c r="L23" s="6">
        <f t="shared" si="0"/>
        <v>1</v>
      </c>
      <c r="M23" s="6" t="b">
        <f>1=SUM(DD23)</f>
        <v>1</v>
      </c>
      <c r="N23" s="6"/>
      <c r="O23" s="7"/>
      <c r="P23" s="7"/>
      <c r="Q23" s="7"/>
      <c r="R23" s="7"/>
      <c r="S23" s="7"/>
      <c r="T23" s="7"/>
      <c r="U23" s="7"/>
      <c r="V23" s="7"/>
      <c r="W23" s="7"/>
      <c r="X23" s="7"/>
      <c r="Y23" s="7"/>
      <c r="Z23" s="7"/>
      <c r="AA23" s="7"/>
      <c r="AB23" s="7"/>
      <c r="AC23" s="7"/>
      <c r="AD23" s="7"/>
      <c r="AE23" s="7"/>
      <c r="AF23" s="7"/>
      <c r="AG23" s="7"/>
      <c r="AH23" s="7"/>
      <c r="AI23" s="7"/>
      <c r="AJ23" s="7"/>
      <c r="AK23" s="7"/>
      <c r="AL23" s="7"/>
      <c r="AM23" s="6"/>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f>$DD$2</f>
        <v>1</v>
      </c>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16"/>
    </row>
    <row r="24" spans="1:143" ht="58.3" x14ac:dyDescent="0.4">
      <c r="A24" s="186">
        <f>IF(M24,COUNTIF($M$4:M24,TRUE),"X")</f>
        <v>13</v>
      </c>
      <c r="B24" s="7" t="s">
        <v>684</v>
      </c>
      <c r="C24" s="127" t="s">
        <v>601</v>
      </c>
      <c r="D24" s="127" t="s">
        <v>680</v>
      </c>
      <c r="E24" s="127" t="s">
        <v>1141</v>
      </c>
      <c r="F24" s="126"/>
      <c r="G24" s="126"/>
      <c r="H24" s="127"/>
      <c r="I24" s="190" t="s">
        <v>623</v>
      </c>
      <c r="J24" s="68"/>
      <c r="K24" s="79" t="s">
        <v>1139</v>
      </c>
      <c r="L24" s="6">
        <f t="shared" si="0"/>
        <v>1</v>
      </c>
      <c r="M24" s="6" t="b">
        <f>2=SUM(OR(AO24,AP24),OR(AD24,2=SUM(AE24,OR(AG24:AL24))))</f>
        <v>1</v>
      </c>
      <c r="N24" s="6"/>
      <c r="O24" s="7"/>
      <c r="P24" s="7"/>
      <c r="Q24" s="7"/>
      <c r="R24" s="7"/>
      <c r="S24" s="7"/>
      <c r="T24" s="7"/>
      <c r="U24" s="7"/>
      <c r="V24" s="7"/>
      <c r="W24" s="7"/>
      <c r="X24" s="7"/>
      <c r="Y24" s="7"/>
      <c r="Z24" s="7"/>
      <c r="AA24" s="7"/>
      <c r="AB24" s="7"/>
      <c r="AC24" s="7"/>
      <c r="AD24" s="7">
        <f>$AD$2</f>
        <v>1</v>
      </c>
      <c r="AE24" s="7">
        <f>$AE$2</f>
        <v>1</v>
      </c>
      <c r="AF24" s="7"/>
      <c r="AG24" s="7">
        <f>$AG$2</f>
        <v>1</v>
      </c>
      <c r="AH24" s="7">
        <f>$AH$2</f>
        <v>1</v>
      </c>
      <c r="AI24" s="7">
        <f>$AI$2</f>
        <v>1</v>
      </c>
      <c r="AJ24" s="7">
        <f>$AJ$2</f>
        <v>1</v>
      </c>
      <c r="AK24" s="7">
        <f>$AK$2</f>
        <v>1</v>
      </c>
      <c r="AL24" s="7">
        <f>$AL$2</f>
        <v>1</v>
      </c>
      <c r="AM24" s="6"/>
      <c r="AN24" s="7"/>
      <c r="AO24" s="7">
        <f>$AO$2</f>
        <v>1</v>
      </c>
      <c r="AP24" s="7">
        <f>$AP$2</f>
        <v>1</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16"/>
    </row>
    <row r="25" spans="1:143" ht="29.15" x14ac:dyDescent="0.4">
      <c r="A25" s="186">
        <f>IF(M25,COUNTIF($M$4:M25,TRUE),"X")</f>
        <v>14</v>
      </c>
      <c r="B25" s="7" t="s">
        <v>1089</v>
      </c>
      <c r="C25" s="127" t="s">
        <v>601</v>
      </c>
      <c r="D25" s="127" t="s">
        <v>680</v>
      </c>
      <c r="E25" s="127" t="s">
        <v>1150</v>
      </c>
      <c r="F25" s="126"/>
      <c r="G25" s="126"/>
      <c r="H25" s="127"/>
      <c r="I25" s="190" t="s">
        <v>623</v>
      </c>
      <c r="J25" s="68"/>
      <c r="K25" s="80" t="s">
        <v>673</v>
      </c>
      <c r="L25" s="6">
        <f t="shared" si="0"/>
        <v>1</v>
      </c>
      <c r="M25" s="6" t="b">
        <f>1=SUM(DD25)</f>
        <v>1</v>
      </c>
      <c r="N25" s="6"/>
      <c r="O25" s="7"/>
      <c r="P25" s="7"/>
      <c r="Q25" s="7"/>
      <c r="R25" s="7"/>
      <c r="S25" s="7"/>
      <c r="T25" s="7"/>
      <c r="U25" s="7"/>
      <c r="V25" s="7"/>
      <c r="W25" s="7"/>
      <c r="X25" s="7"/>
      <c r="Y25" s="7"/>
      <c r="Z25" s="7"/>
      <c r="AA25" s="7"/>
      <c r="AB25" s="7"/>
      <c r="AC25" s="7"/>
      <c r="AD25" s="7"/>
      <c r="AE25" s="7"/>
      <c r="AF25" s="7"/>
      <c r="AG25" s="7"/>
      <c r="AH25" s="7"/>
      <c r="AI25" s="7"/>
      <c r="AJ25" s="7"/>
      <c r="AK25" s="7"/>
      <c r="AL25" s="7"/>
      <c r="AM25" s="6"/>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f>$DD$2</f>
        <v>1</v>
      </c>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16"/>
    </row>
    <row r="26" spans="1:143" ht="174.9" x14ac:dyDescent="0.4">
      <c r="A26" s="186">
        <f>IF(M26,COUNTIF($M$4:M26,TRUE),"X")</f>
        <v>15</v>
      </c>
      <c r="B26" s="7" t="s">
        <v>1090</v>
      </c>
      <c r="C26" s="127" t="s">
        <v>601</v>
      </c>
      <c r="D26" s="127" t="s">
        <v>680</v>
      </c>
      <c r="E26" s="127" t="s">
        <v>685</v>
      </c>
      <c r="F26" s="126"/>
      <c r="G26" s="126"/>
      <c r="H26" s="127"/>
      <c r="I26" s="190" t="s">
        <v>623</v>
      </c>
      <c r="J26" s="68"/>
      <c r="K26" s="80" t="s">
        <v>686</v>
      </c>
      <c r="L26" s="6">
        <f t="shared" si="0"/>
        <v>1</v>
      </c>
      <c r="M26" s="6" t="b">
        <f>2=SUM(OR(AG26:AL26),DD26)</f>
        <v>1</v>
      </c>
      <c r="N26" s="6"/>
      <c r="O26" s="7"/>
      <c r="P26" s="7"/>
      <c r="Q26" s="7"/>
      <c r="R26" s="7"/>
      <c r="S26" s="7"/>
      <c r="T26" s="7"/>
      <c r="U26" s="7"/>
      <c r="V26" s="7"/>
      <c r="W26" s="7"/>
      <c r="X26" s="7"/>
      <c r="Y26" s="7"/>
      <c r="Z26" s="7"/>
      <c r="AA26" s="7"/>
      <c r="AB26" s="7"/>
      <c r="AC26" s="7"/>
      <c r="AD26" s="7"/>
      <c r="AE26" s="7"/>
      <c r="AF26" s="7"/>
      <c r="AG26" s="7">
        <f>$AG$2</f>
        <v>1</v>
      </c>
      <c r="AH26" s="7">
        <f>$AH$2</f>
        <v>1</v>
      </c>
      <c r="AI26" s="7">
        <f>$AI$2</f>
        <v>1</v>
      </c>
      <c r="AJ26" s="7">
        <f>$AJ$2</f>
        <v>1</v>
      </c>
      <c r="AK26" s="7">
        <f>$AK$2</f>
        <v>1</v>
      </c>
      <c r="AL26" s="7">
        <f>$AL$2</f>
        <v>1</v>
      </c>
      <c r="AM26" s="6"/>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f>$DD$2</f>
        <v>1</v>
      </c>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16"/>
    </row>
    <row r="27" spans="1:143" ht="58.3" x14ac:dyDescent="0.4">
      <c r="A27" s="186">
        <f>IF(M27,COUNTIF($M$4:M27,TRUE),"X")</f>
        <v>16</v>
      </c>
      <c r="B27" s="7" t="s">
        <v>687</v>
      </c>
      <c r="C27" s="127" t="s">
        <v>601</v>
      </c>
      <c r="D27" s="127" t="s">
        <v>688</v>
      </c>
      <c r="E27" s="127" t="s">
        <v>689</v>
      </c>
      <c r="F27" s="126"/>
      <c r="G27" s="126"/>
      <c r="H27" s="127"/>
      <c r="I27" s="190" t="s">
        <v>623</v>
      </c>
      <c r="J27" s="68"/>
      <c r="K27" s="80" t="s">
        <v>686</v>
      </c>
      <c r="L27" s="6">
        <f t="shared" si="0"/>
        <v>1</v>
      </c>
      <c r="M27" s="6" t="b">
        <f>2=SUM(OR(AG27:AL27),DD27)</f>
        <v>1</v>
      </c>
      <c r="N27" s="6"/>
      <c r="O27" s="7"/>
      <c r="P27" s="7"/>
      <c r="Q27" s="7"/>
      <c r="R27" s="7"/>
      <c r="S27" s="7"/>
      <c r="T27" s="7"/>
      <c r="U27" s="7"/>
      <c r="V27" s="7"/>
      <c r="W27" s="7"/>
      <c r="X27" s="7"/>
      <c r="Y27" s="7"/>
      <c r="Z27" s="7"/>
      <c r="AA27" s="7"/>
      <c r="AB27" s="7"/>
      <c r="AC27" s="7"/>
      <c r="AD27" s="7"/>
      <c r="AE27" s="7"/>
      <c r="AF27" s="7"/>
      <c r="AG27" s="7">
        <f>$AG$2</f>
        <v>1</v>
      </c>
      <c r="AH27" s="7">
        <f>$AH$2</f>
        <v>1</v>
      </c>
      <c r="AI27" s="7">
        <f>$AI$2</f>
        <v>1</v>
      </c>
      <c r="AJ27" s="7">
        <f>$AJ$2</f>
        <v>1</v>
      </c>
      <c r="AK27" s="7">
        <f>$AK$2</f>
        <v>1</v>
      </c>
      <c r="AL27" s="7">
        <f>$AL$2</f>
        <v>1</v>
      </c>
      <c r="AM27" s="6"/>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f>$DD$2</f>
        <v>1</v>
      </c>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16"/>
    </row>
    <row r="28" spans="1:143" ht="87.45" x14ac:dyDescent="0.4">
      <c r="A28" s="186">
        <f>IF(M28,COUNTIF($M$4:M28,TRUE),"X")</f>
        <v>17</v>
      </c>
      <c r="B28" s="7" t="s">
        <v>690</v>
      </c>
      <c r="C28" s="127" t="s">
        <v>601</v>
      </c>
      <c r="D28" s="127" t="s">
        <v>688</v>
      </c>
      <c r="E28" s="127" t="s">
        <v>691</v>
      </c>
      <c r="F28" s="126"/>
      <c r="G28" s="126"/>
      <c r="H28" s="127"/>
      <c r="I28" s="190" t="s">
        <v>623</v>
      </c>
      <c r="J28" s="68"/>
      <c r="K28" s="80" t="s">
        <v>686</v>
      </c>
      <c r="L28" s="6">
        <f t="shared" si="0"/>
        <v>1</v>
      </c>
      <c r="M28" s="6" t="b">
        <f>2=SUM(OR(AG28:AL28),DD28)</f>
        <v>1</v>
      </c>
      <c r="N28" s="6"/>
      <c r="O28" s="7"/>
      <c r="P28" s="7"/>
      <c r="Q28" s="7"/>
      <c r="R28" s="7"/>
      <c r="S28" s="7"/>
      <c r="T28" s="7"/>
      <c r="U28" s="7"/>
      <c r="V28" s="7"/>
      <c r="W28" s="7"/>
      <c r="X28" s="7"/>
      <c r="Y28" s="7"/>
      <c r="Z28" s="7"/>
      <c r="AA28" s="7"/>
      <c r="AB28" s="7"/>
      <c r="AC28" s="7"/>
      <c r="AD28" s="7"/>
      <c r="AE28" s="7"/>
      <c r="AF28" s="7"/>
      <c r="AG28" s="7">
        <f>$AG$2</f>
        <v>1</v>
      </c>
      <c r="AH28" s="7">
        <f>$AH$2</f>
        <v>1</v>
      </c>
      <c r="AI28" s="7">
        <f>$AI$2</f>
        <v>1</v>
      </c>
      <c r="AJ28" s="7">
        <f>$AJ$2</f>
        <v>1</v>
      </c>
      <c r="AK28" s="7">
        <f>$AK$2</f>
        <v>1</v>
      </c>
      <c r="AL28" s="7">
        <f>$AL$2</f>
        <v>1</v>
      </c>
      <c r="AM28" s="6"/>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f>$DD$2</f>
        <v>1</v>
      </c>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16"/>
    </row>
    <row r="29" spans="1:143" ht="29.15" x14ac:dyDescent="0.4">
      <c r="A29" s="186">
        <f>IF(M29,COUNTIF($M$4:M29,TRUE),"X")</f>
        <v>18</v>
      </c>
      <c r="B29" s="7" t="s">
        <v>692</v>
      </c>
      <c r="C29" s="127" t="s">
        <v>693</v>
      </c>
      <c r="D29" s="127" t="s">
        <v>694</v>
      </c>
      <c r="E29" s="127" t="s">
        <v>695</v>
      </c>
      <c r="F29" s="126"/>
      <c r="G29" s="126"/>
      <c r="H29" s="127"/>
      <c r="I29" s="190" t="s">
        <v>623</v>
      </c>
      <c r="J29" s="68"/>
      <c r="K29" s="79" t="s">
        <v>1252</v>
      </c>
      <c r="L29" s="6">
        <f t="shared" si="0"/>
        <v>1</v>
      </c>
      <c r="M29" s="6" t="b">
        <f>OR(2=SUM(AG29,OR(AN29:AP29)),DC29)</f>
        <v>1</v>
      </c>
      <c r="N29" s="6"/>
      <c r="O29" s="7"/>
      <c r="P29" s="7"/>
      <c r="Q29" s="7"/>
      <c r="R29" s="7"/>
      <c r="S29" s="7"/>
      <c r="T29" s="7"/>
      <c r="U29" s="7"/>
      <c r="V29" s="7"/>
      <c r="W29" s="7"/>
      <c r="X29" s="7"/>
      <c r="Y29" s="7"/>
      <c r="Z29" s="7"/>
      <c r="AA29" s="7"/>
      <c r="AB29" s="7"/>
      <c r="AC29" s="7"/>
      <c r="AD29" s="7"/>
      <c r="AE29" s="7"/>
      <c r="AF29" s="7"/>
      <c r="AG29" s="7">
        <f>$AG$2</f>
        <v>1</v>
      </c>
      <c r="AH29" s="7"/>
      <c r="AI29" s="7"/>
      <c r="AJ29" s="7"/>
      <c r="AK29" s="7"/>
      <c r="AL29" s="7"/>
      <c r="AM29" s="6"/>
      <c r="AN29" s="7">
        <f>$AN$2</f>
        <v>1</v>
      </c>
      <c r="AO29" s="7">
        <f>$AO$2</f>
        <v>1</v>
      </c>
      <c r="AP29" s="7">
        <f>$AP$2</f>
        <v>1</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f>$DC$2</f>
        <v>1</v>
      </c>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16"/>
    </row>
    <row r="30" spans="1:143" ht="29.15" x14ac:dyDescent="0.4">
      <c r="A30" s="186">
        <f>IF(M30,COUNTIF($M$4:M30,TRUE),"X")</f>
        <v>19</v>
      </c>
      <c r="B30" s="7" t="s">
        <v>696</v>
      </c>
      <c r="C30" s="127" t="s">
        <v>693</v>
      </c>
      <c r="D30" s="127" t="s">
        <v>694</v>
      </c>
      <c r="E30" s="127" t="s">
        <v>697</v>
      </c>
      <c r="F30" s="126"/>
      <c r="G30" s="126"/>
      <c r="H30" s="127"/>
      <c r="I30" s="190" t="s">
        <v>623</v>
      </c>
      <c r="J30" s="68"/>
      <c r="K30" s="79" t="s">
        <v>698</v>
      </c>
      <c r="L30" s="6">
        <f t="shared" si="0"/>
        <v>1</v>
      </c>
      <c r="M30" s="6" t="b">
        <f>2=SUM(OR(AG30,AH30),OR(AN30:AP30))</f>
        <v>1</v>
      </c>
      <c r="N30" s="6"/>
      <c r="O30" s="7"/>
      <c r="P30" s="7"/>
      <c r="Q30" s="7"/>
      <c r="R30" s="7"/>
      <c r="S30" s="7"/>
      <c r="T30" s="7"/>
      <c r="U30" s="7"/>
      <c r="V30" s="7"/>
      <c r="W30" s="7"/>
      <c r="X30" s="7"/>
      <c r="Y30" s="7"/>
      <c r="Z30" s="7"/>
      <c r="AA30" s="7"/>
      <c r="AB30" s="7"/>
      <c r="AC30" s="7"/>
      <c r="AD30" s="7"/>
      <c r="AE30" s="7"/>
      <c r="AF30" s="7"/>
      <c r="AG30" s="7">
        <f>$AG$2</f>
        <v>1</v>
      </c>
      <c r="AH30" s="7">
        <f>$AH$2</f>
        <v>1</v>
      </c>
      <c r="AI30" s="7"/>
      <c r="AJ30" s="7"/>
      <c r="AK30" s="7"/>
      <c r="AL30" s="7"/>
      <c r="AM30" s="6"/>
      <c r="AN30" s="7">
        <f>$AN$2</f>
        <v>1</v>
      </c>
      <c r="AO30" s="7">
        <f>$AO$2</f>
        <v>1</v>
      </c>
      <c r="AP30" s="7">
        <f>$AP$2</f>
        <v>1</v>
      </c>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16"/>
    </row>
    <row r="31" spans="1:143" ht="72.900000000000006" x14ac:dyDescent="0.4">
      <c r="A31" s="186" t="str">
        <f>IF(M31,COUNTIF($M$4:M31,TRUE),"X")</f>
        <v>X</v>
      </c>
      <c r="B31" s="7" t="s">
        <v>699</v>
      </c>
      <c r="C31" s="127" t="s">
        <v>693</v>
      </c>
      <c r="D31" s="127" t="s">
        <v>694</v>
      </c>
      <c r="E31" s="127" t="s">
        <v>700</v>
      </c>
      <c r="F31" s="126"/>
      <c r="G31" s="126"/>
      <c r="H31" s="127"/>
      <c r="I31" s="190" t="s">
        <v>623</v>
      </c>
      <c r="J31" s="68"/>
      <c r="K31" s="80" t="s">
        <v>701</v>
      </c>
      <c r="L31" s="6">
        <f t="shared" si="0"/>
        <v>0</v>
      </c>
      <c r="M31" s="6" t="b">
        <f>4=SUM(OR(AB31,AC31),DS31,DU31,N31)</f>
        <v>0</v>
      </c>
      <c r="N31" s="6">
        <f>$N$2</f>
        <v>0</v>
      </c>
      <c r="O31" s="7"/>
      <c r="P31" s="7"/>
      <c r="Q31" s="7"/>
      <c r="R31" s="7"/>
      <c r="S31" s="7"/>
      <c r="T31" s="7"/>
      <c r="U31" s="7"/>
      <c r="V31" s="7"/>
      <c r="W31" s="7"/>
      <c r="X31" s="7"/>
      <c r="Y31" s="7"/>
      <c r="Z31" s="7"/>
      <c r="AA31" s="7"/>
      <c r="AB31" s="7">
        <f>$AB$2</f>
        <v>1</v>
      </c>
      <c r="AC31" s="7">
        <f>$AC$2</f>
        <v>1</v>
      </c>
      <c r="AD31" s="7"/>
      <c r="AE31" s="7"/>
      <c r="AF31" s="7"/>
      <c r="AG31" s="7"/>
      <c r="AH31" s="7"/>
      <c r="AI31" s="7"/>
      <c r="AJ31" s="7"/>
      <c r="AK31" s="7"/>
      <c r="AL31" s="7"/>
      <c r="AM31" s="6"/>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6">
        <f>$DS$2</f>
        <v>1</v>
      </c>
      <c r="DT31" s="6"/>
      <c r="DU31" s="6">
        <f>$DU$2</f>
        <v>1</v>
      </c>
      <c r="DV31" s="6"/>
      <c r="DW31" s="6"/>
      <c r="DX31" s="7"/>
      <c r="DY31" s="7"/>
      <c r="DZ31" s="7"/>
      <c r="EA31" s="7"/>
      <c r="EB31" s="7"/>
      <c r="EC31" s="7"/>
      <c r="ED31" s="7"/>
      <c r="EE31" s="7"/>
      <c r="EF31" s="7"/>
      <c r="EG31" s="7"/>
      <c r="EH31" s="7"/>
      <c r="EI31" s="7"/>
      <c r="EJ31" s="7"/>
      <c r="EK31" s="7"/>
      <c r="EL31" s="7"/>
      <c r="EM31" s="16"/>
    </row>
    <row r="32" spans="1:143" ht="72.900000000000006" x14ac:dyDescent="0.4">
      <c r="A32" s="186">
        <f>IF(M32,COUNTIF($M$4:M32,TRUE),"X")</f>
        <v>20</v>
      </c>
      <c r="B32" s="7" t="s">
        <v>702</v>
      </c>
      <c r="C32" s="127" t="s">
        <v>693</v>
      </c>
      <c r="D32" s="127" t="s">
        <v>694</v>
      </c>
      <c r="E32" s="127" t="s">
        <v>1052</v>
      </c>
      <c r="F32" s="126"/>
      <c r="G32" s="126"/>
      <c r="H32" s="127"/>
      <c r="I32" s="190" t="s">
        <v>623</v>
      </c>
      <c r="J32" s="68"/>
      <c r="K32" s="80" t="s">
        <v>703</v>
      </c>
      <c r="L32" s="6">
        <f t="shared" si="0"/>
        <v>1</v>
      </c>
      <c r="M32" s="6" t="b">
        <f>4=SUM(OR(AN32,AO32,AP32),OR(AG32,AH32),OR(AZ32,BB32,BC32),OR(DR32,DT32))</f>
        <v>1</v>
      </c>
      <c r="N32" s="6"/>
      <c r="O32" s="7"/>
      <c r="P32" s="7"/>
      <c r="Q32" s="7"/>
      <c r="R32" s="7"/>
      <c r="S32" s="7"/>
      <c r="T32" s="7"/>
      <c r="U32" s="7"/>
      <c r="V32" s="7"/>
      <c r="W32" s="7"/>
      <c r="X32" s="7"/>
      <c r="Y32" s="7"/>
      <c r="Z32" s="7"/>
      <c r="AA32" s="7"/>
      <c r="AB32" s="7"/>
      <c r="AC32" s="7"/>
      <c r="AD32" s="7"/>
      <c r="AE32" s="7"/>
      <c r="AF32" s="7"/>
      <c r="AG32" s="7">
        <f>$AG$2</f>
        <v>1</v>
      </c>
      <c r="AH32" s="7">
        <f>$AH$2</f>
        <v>1</v>
      </c>
      <c r="AI32" s="7"/>
      <c r="AJ32" s="7"/>
      <c r="AK32" s="7"/>
      <c r="AL32" s="7"/>
      <c r="AM32" s="6"/>
      <c r="AN32" s="7">
        <f>$AN$2</f>
        <v>1</v>
      </c>
      <c r="AO32" s="7">
        <f>$AO$2</f>
        <v>1</v>
      </c>
      <c r="AP32" s="7">
        <f>$AP$2</f>
        <v>1</v>
      </c>
      <c r="AQ32" s="7"/>
      <c r="AR32" s="7"/>
      <c r="AS32" s="7"/>
      <c r="AT32" s="7"/>
      <c r="AU32" s="7"/>
      <c r="AV32" s="7"/>
      <c r="AW32" s="7"/>
      <c r="AX32" s="7"/>
      <c r="AY32" s="7"/>
      <c r="AZ32" s="7">
        <f>$AZ$2</f>
        <v>1</v>
      </c>
      <c r="BA32" s="7"/>
      <c r="BB32" s="7">
        <f>$BB$2</f>
        <v>1</v>
      </c>
      <c r="BC32" s="7">
        <f>$BC$2</f>
        <v>1</v>
      </c>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f>$DR$2</f>
        <v>1</v>
      </c>
      <c r="DS32" s="6"/>
      <c r="DT32" s="6">
        <f>$DT$2</f>
        <v>1</v>
      </c>
      <c r="DU32" s="6"/>
      <c r="DV32" s="6"/>
      <c r="DW32" s="6"/>
      <c r="DX32" s="7"/>
      <c r="DY32" s="7"/>
      <c r="DZ32" s="7"/>
      <c r="EA32" s="7"/>
      <c r="EB32" s="7"/>
      <c r="EC32" s="7"/>
      <c r="ED32" s="7"/>
      <c r="EE32" s="7"/>
      <c r="EF32" s="7"/>
      <c r="EG32" s="7"/>
      <c r="EH32" s="7"/>
      <c r="EI32" s="7"/>
      <c r="EJ32" s="7"/>
      <c r="EK32" s="7"/>
      <c r="EL32" s="7"/>
      <c r="EM32" s="16"/>
    </row>
    <row r="33" spans="1:143" ht="29.15" x14ac:dyDescent="0.4">
      <c r="A33" s="186">
        <f>IF(M33,COUNTIF($M$4:M33,TRUE),"X")</f>
        <v>21</v>
      </c>
      <c r="B33" s="7" t="s">
        <v>704</v>
      </c>
      <c r="C33" s="127" t="s">
        <v>705</v>
      </c>
      <c r="D33" s="127" t="s">
        <v>706</v>
      </c>
      <c r="E33" s="127" t="s">
        <v>707</v>
      </c>
      <c r="F33" s="126"/>
      <c r="G33" s="126"/>
      <c r="H33" s="127"/>
      <c r="I33" s="190" t="s">
        <v>623</v>
      </c>
      <c r="J33" s="68"/>
      <c r="K33" s="79" t="s">
        <v>681</v>
      </c>
      <c r="L33" s="6">
        <f t="shared" si="0"/>
        <v>1</v>
      </c>
      <c r="M33" s="6" t="b">
        <f>OR(AO33,AP33)</f>
        <v>1</v>
      </c>
      <c r="N33" s="6"/>
      <c r="O33" s="7"/>
      <c r="P33" s="7"/>
      <c r="Q33" s="7"/>
      <c r="R33" s="7"/>
      <c r="S33" s="7"/>
      <c r="T33" s="7"/>
      <c r="U33" s="7"/>
      <c r="V33" s="7"/>
      <c r="W33" s="7"/>
      <c r="X33" s="7"/>
      <c r="Y33" s="7"/>
      <c r="Z33" s="7"/>
      <c r="AA33" s="7"/>
      <c r="AB33" s="7"/>
      <c r="AC33" s="7"/>
      <c r="AD33" s="7"/>
      <c r="AE33" s="7"/>
      <c r="AF33" s="7"/>
      <c r="AG33" s="7"/>
      <c r="AH33" s="7"/>
      <c r="AI33" s="7"/>
      <c r="AJ33" s="7"/>
      <c r="AK33" s="7"/>
      <c r="AL33" s="7"/>
      <c r="AM33" s="6"/>
      <c r="AN33" s="7"/>
      <c r="AO33" s="7">
        <f>$AO$2</f>
        <v>1</v>
      </c>
      <c r="AP33" s="7">
        <f>$AP$2</f>
        <v>1</v>
      </c>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6"/>
      <c r="CB33" s="6"/>
      <c r="CC33" s="6"/>
      <c r="CD33" s="6"/>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6"/>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16"/>
    </row>
    <row r="34" spans="1:143" ht="87.45" x14ac:dyDescent="0.4">
      <c r="A34" s="186">
        <f>IF(M34,COUNTIF($M$4:M34,TRUE),"X")</f>
        <v>22</v>
      </c>
      <c r="B34" s="7" t="s">
        <v>708</v>
      </c>
      <c r="C34" s="127" t="s">
        <v>705</v>
      </c>
      <c r="D34" s="127" t="s">
        <v>706</v>
      </c>
      <c r="E34" s="127" t="s">
        <v>709</v>
      </c>
      <c r="F34" s="126"/>
      <c r="G34" s="126"/>
      <c r="H34" s="127"/>
      <c r="I34" s="190" t="s">
        <v>623</v>
      </c>
      <c r="J34" s="68"/>
      <c r="K34" s="80" t="s">
        <v>710</v>
      </c>
      <c r="L34" s="6">
        <f t="shared" si="0"/>
        <v>1</v>
      </c>
      <c r="M34" s="70" t="b">
        <f>3=SUM(AB34,CK34,CJ34)</f>
        <v>1</v>
      </c>
      <c r="N34" s="6"/>
      <c r="O34" s="7"/>
      <c r="P34" s="7"/>
      <c r="Q34" s="7"/>
      <c r="R34" s="7"/>
      <c r="S34" s="7"/>
      <c r="T34" s="7"/>
      <c r="U34" s="7"/>
      <c r="V34" s="7"/>
      <c r="W34" s="7"/>
      <c r="X34" s="7"/>
      <c r="Y34" s="7"/>
      <c r="Z34" s="7"/>
      <c r="AA34" s="7"/>
      <c r="AB34" s="7">
        <f>$AB$2</f>
        <v>1</v>
      </c>
      <c r="AC34" s="7"/>
      <c r="AD34" s="7"/>
      <c r="AE34" s="7"/>
      <c r="AF34" s="7"/>
      <c r="AG34" s="7"/>
      <c r="AH34" s="7"/>
      <c r="AI34" s="7"/>
      <c r="AJ34" s="7"/>
      <c r="AK34" s="7"/>
      <c r="AL34" s="7"/>
      <c r="AM34" s="6"/>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6"/>
      <c r="CB34" s="6"/>
      <c r="CC34" s="6"/>
      <c r="CD34" s="6"/>
      <c r="CE34" s="7"/>
      <c r="CF34" s="7"/>
      <c r="CG34" s="7"/>
      <c r="CH34" s="7"/>
      <c r="CI34" s="7"/>
      <c r="CJ34" s="7">
        <f>$CJ$2</f>
        <v>1</v>
      </c>
      <c r="CK34" s="7">
        <f>$CK$2</f>
        <v>1</v>
      </c>
      <c r="CL34" s="7"/>
      <c r="CM34" s="7"/>
      <c r="CN34" s="7"/>
      <c r="CO34" s="7"/>
      <c r="CP34" s="7"/>
      <c r="CQ34" s="7"/>
      <c r="CR34" s="7"/>
      <c r="CS34" s="7"/>
      <c r="CT34" s="7"/>
      <c r="CU34" s="7"/>
      <c r="CV34" s="7"/>
      <c r="CW34" s="7"/>
      <c r="CX34" s="7"/>
      <c r="CY34" s="7"/>
      <c r="CZ34" s="7"/>
      <c r="DA34" s="7"/>
      <c r="DB34" s="7"/>
      <c r="DC34" s="7"/>
      <c r="DD34" s="7"/>
      <c r="DE34" s="7"/>
      <c r="DF34" s="7"/>
      <c r="DG34" s="6"/>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16"/>
    </row>
    <row r="35" spans="1:143" ht="29.15" x14ac:dyDescent="0.4">
      <c r="A35" s="186">
        <f>IF(M35,COUNTIF($M$4:M35,TRUE),"X")</f>
        <v>23</v>
      </c>
      <c r="B35" s="7" t="s">
        <v>711</v>
      </c>
      <c r="C35" s="127" t="s">
        <v>705</v>
      </c>
      <c r="D35" s="127" t="s">
        <v>706</v>
      </c>
      <c r="E35" s="127" t="s">
        <v>712</v>
      </c>
      <c r="F35" s="126"/>
      <c r="G35" s="126"/>
      <c r="H35" s="127"/>
      <c r="I35" s="190" t="s">
        <v>623</v>
      </c>
      <c r="J35" s="68"/>
      <c r="K35" s="79" t="s">
        <v>713</v>
      </c>
      <c r="L35" s="6">
        <f t="shared" si="0"/>
        <v>1</v>
      </c>
      <c r="M35" s="6" t="b">
        <f>2=SUM(OR(AO35,AP35),AB35)</f>
        <v>1</v>
      </c>
      <c r="N35" s="6"/>
      <c r="O35" s="7"/>
      <c r="P35" s="7"/>
      <c r="Q35" s="7"/>
      <c r="R35" s="7"/>
      <c r="S35" s="7"/>
      <c r="T35" s="7"/>
      <c r="U35" s="7"/>
      <c r="V35" s="7"/>
      <c r="W35" s="7"/>
      <c r="X35" s="7"/>
      <c r="Y35" s="7"/>
      <c r="Z35" s="7"/>
      <c r="AA35" s="7"/>
      <c r="AB35" s="7">
        <f>$AB$2</f>
        <v>1</v>
      </c>
      <c r="AC35" s="7"/>
      <c r="AD35" s="7"/>
      <c r="AE35" s="7"/>
      <c r="AF35" s="7"/>
      <c r="AG35" s="7"/>
      <c r="AH35" s="7"/>
      <c r="AI35" s="7"/>
      <c r="AJ35" s="7"/>
      <c r="AK35" s="7"/>
      <c r="AL35" s="7"/>
      <c r="AM35" s="6"/>
      <c r="AN35" s="7"/>
      <c r="AO35" s="7">
        <f t="shared" ref="AO35:AO40" si="3">$AO$2</f>
        <v>1</v>
      </c>
      <c r="AP35" s="7">
        <f t="shared" ref="AP35:AP40" si="4">$AP$2</f>
        <v>1</v>
      </c>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6"/>
      <c r="CB35" s="6"/>
      <c r="CC35" s="6"/>
      <c r="CD35" s="6"/>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6"/>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16"/>
    </row>
    <row r="36" spans="1:143" ht="120" customHeight="1" x14ac:dyDescent="0.4">
      <c r="A36" s="186">
        <f>IF(M36,COUNTIF($M$4:M36,TRUE),"X")</f>
        <v>24</v>
      </c>
      <c r="B36" s="7" t="s">
        <v>714</v>
      </c>
      <c r="C36" s="127" t="s">
        <v>705</v>
      </c>
      <c r="D36" s="127" t="s">
        <v>706</v>
      </c>
      <c r="E36" s="127" t="s">
        <v>1151</v>
      </c>
      <c r="F36" s="126"/>
      <c r="G36" s="126"/>
      <c r="H36" s="127"/>
      <c r="I36" s="190" t="s">
        <v>623</v>
      </c>
      <c r="J36" s="68"/>
      <c r="K36" s="79" t="s">
        <v>715</v>
      </c>
      <c r="L36" s="6">
        <f t="shared" si="0"/>
        <v>1</v>
      </c>
      <c r="M36" s="6" t="b">
        <f>3=SUM(OR(AO36,AP36),OR(AX36,AY36),OR(AG36:AL36))</f>
        <v>1</v>
      </c>
      <c r="N36" s="6"/>
      <c r="O36" s="7"/>
      <c r="P36" s="7"/>
      <c r="Q36" s="7"/>
      <c r="R36" s="7"/>
      <c r="S36" s="7"/>
      <c r="T36" s="7"/>
      <c r="U36" s="7"/>
      <c r="V36" s="7"/>
      <c r="W36" s="7"/>
      <c r="X36" s="7"/>
      <c r="Y36" s="7"/>
      <c r="Z36" s="7"/>
      <c r="AA36" s="7"/>
      <c r="AB36" s="7"/>
      <c r="AC36" s="7"/>
      <c r="AD36" s="7"/>
      <c r="AE36" s="7"/>
      <c r="AF36" s="7"/>
      <c r="AG36" s="7">
        <f>$AG$2</f>
        <v>1</v>
      </c>
      <c r="AH36" s="7">
        <f>$AH$2</f>
        <v>1</v>
      </c>
      <c r="AI36" s="7">
        <f t="shared" ref="AI36:AI41" si="5">$AI$2</f>
        <v>1</v>
      </c>
      <c r="AJ36" s="7">
        <f t="shared" ref="AJ36:AJ41" si="6">$AJ$2</f>
        <v>1</v>
      </c>
      <c r="AK36" s="7">
        <f t="shared" ref="AK36:AK41" si="7">$AK$2</f>
        <v>1</v>
      </c>
      <c r="AL36" s="7">
        <f t="shared" ref="AL36:AL41" si="8">$AL$2</f>
        <v>1</v>
      </c>
      <c r="AM36" s="6"/>
      <c r="AN36" s="7"/>
      <c r="AO36" s="7">
        <f t="shared" si="3"/>
        <v>1</v>
      </c>
      <c r="AP36" s="7">
        <f t="shared" si="4"/>
        <v>1</v>
      </c>
      <c r="AQ36" s="7"/>
      <c r="AR36" s="7"/>
      <c r="AS36" s="7"/>
      <c r="AT36" s="7"/>
      <c r="AU36" s="7"/>
      <c r="AV36" s="7"/>
      <c r="AW36" s="7"/>
      <c r="AX36" s="7">
        <f>$AX$2</f>
        <v>1</v>
      </c>
      <c r="AY36" s="7">
        <f>$AY$2</f>
        <v>1</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16"/>
    </row>
    <row r="37" spans="1:143" ht="116.6" x14ac:dyDescent="0.4">
      <c r="A37" s="186">
        <f>IF(M37,COUNTIF($M$4:M37,TRUE),"X")</f>
        <v>25</v>
      </c>
      <c r="B37" s="7" t="s">
        <v>716</v>
      </c>
      <c r="C37" s="127" t="s">
        <v>705</v>
      </c>
      <c r="D37" s="127" t="s">
        <v>706</v>
      </c>
      <c r="E37" s="127" t="s">
        <v>1152</v>
      </c>
      <c r="F37" s="126"/>
      <c r="G37" s="126"/>
      <c r="H37" s="127"/>
      <c r="I37" s="190" t="s">
        <v>623</v>
      </c>
      <c r="J37" s="68"/>
      <c r="K37" s="79" t="s">
        <v>717</v>
      </c>
      <c r="L37" s="6">
        <f t="shared" si="0"/>
        <v>1</v>
      </c>
      <c r="M37" s="6" t="b">
        <f>2=SUM(OR(AO37:AP37),OR(AI37:AL37))</f>
        <v>1</v>
      </c>
      <c r="N37" s="6"/>
      <c r="O37" s="7"/>
      <c r="P37" s="7"/>
      <c r="Q37" s="7"/>
      <c r="R37" s="7"/>
      <c r="S37" s="7"/>
      <c r="T37" s="7"/>
      <c r="U37" s="7"/>
      <c r="V37" s="7"/>
      <c r="W37" s="7"/>
      <c r="X37" s="7"/>
      <c r="Y37" s="7"/>
      <c r="Z37" s="7"/>
      <c r="AA37" s="7"/>
      <c r="AB37" s="7"/>
      <c r="AC37" s="7"/>
      <c r="AD37" s="7"/>
      <c r="AE37" s="7"/>
      <c r="AF37" s="7"/>
      <c r="AG37" s="7"/>
      <c r="AH37" s="7"/>
      <c r="AI37" s="7">
        <f t="shared" si="5"/>
        <v>1</v>
      </c>
      <c r="AJ37" s="7">
        <f t="shared" si="6"/>
        <v>1</v>
      </c>
      <c r="AK37" s="7">
        <f t="shared" si="7"/>
        <v>1</v>
      </c>
      <c r="AL37" s="7">
        <f t="shared" si="8"/>
        <v>1</v>
      </c>
      <c r="AM37" s="6"/>
      <c r="AN37" s="7"/>
      <c r="AO37" s="7">
        <f t="shared" si="3"/>
        <v>1</v>
      </c>
      <c r="AP37" s="7">
        <f t="shared" si="4"/>
        <v>1</v>
      </c>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16"/>
    </row>
    <row r="38" spans="1:143" ht="29.15" x14ac:dyDescent="0.4">
      <c r="A38" s="186">
        <f>IF(M38,COUNTIF($M$4:M38,TRUE),"X")</f>
        <v>26</v>
      </c>
      <c r="B38" s="7" t="s">
        <v>718</v>
      </c>
      <c r="C38" s="127" t="s">
        <v>705</v>
      </c>
      <c r="D38" s="127" t="s">
        <v>706</v>
      </c>
      <c r="E38" s="127" t="s">
        <v>719</v>
      </c>
      <c r="F38" s="126"/>
      <c r="G38" s="126"/>
      <c r="H38" s="127"/>
      <c r="I38" s="190" t="s">
        <v>623</v>
      </c>
      <c r="J38" s="68"/>
      <c r="K38" s="79" t="s">
        <v>720</v>
      </c>
      <c r="L38" s="6">
        <f t="shared" si="0"/>
        <v>1</v>
      </c>
      <c r="M38" s="6" t="b">
        <f>2=SUM(OR(AO38,AP38),OR(AG38:AL38))</f>
        <v>1</v>
      </c>
      <c r="N38" s="6"/>
      <c r="O38" s="7"/>
      <c r="P38" s="7"/>
      <c r="Q38" s="7"/>
      <c r="R38" s="7"/>
      <c r="S38" s="7"/>
      <c r="T38" s="7"/>
      <c r="U38" s="7"/>
      <c r="V38" s="7"/>
      <c r="W38" s="7"/>
      <c r="X38" s="7"/>
      <c r="Y38" s="7"/>
      <c r="Z38" s="7"/>
      <c r="AA38" s="7"/>
      <c r="AB38" s="7"/>
      <c r="AC38" s="7"/>
      <c r="AD38" s="7"/>
      <c r="AE38" s="7"/>
      <c r="AF38" s="7"/>
      <c r="AG38" s="7">
        <f>$AG$2</f>
        <v>1</v>
      </c>
      <c r="AH38" s="7">
        <f>$AH$2</f>
        <v>1</v>
      </c>
      <c r="AI38" s="7">
        <f t="shared" si="5"/>
        <v>1</v>
      </c>
      <c r="AJ38" s="7">
        <f t="shared" si="6"/>
        <v>1</v>
      </c>
      <c r="AK38" s="7">
        <f t="shared" si="7"/>
        <v>1</v>
      </c>
      <c r="AL38" s="7">
        <f t="shared" si="8"/>
        <v>1</v>
      </c>
      <c r="AM38" s="6"/>
      <c r="AN38" s="7"/>
      <c r="AO38" s="7">
        <f t="shared" si="3"/>
        <v>1</v>
      </c>
      <c r="AP38" s="7">
        <f t="shared" si="4"/>
        <v>1</v>
      </c>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16"/>
    </row>
    <row r="39" spans="1:143" ht="102" x14ac:dyDescent="0.4">
      <c r="A39" s="186">
        <f>IF(M39,COUNTIF($M$4:M39,TRUE),"X")</f>
        <v>27</v>
      </c>
      <c r="B39" s="7" t="s">
        <v>721</v>
      </c>
      <c r="C39" s="127" t="s">
        <v>705</v>
      </c>
      <c r="D39" s="127" t="s">
        <v>706</v>
      </c>
      <c r="E39" s="127" t="s">
        <v>1153</v>
      </c>
      <c r="F39" s="126"/>
      <c r="G39" s="126"/>
      <c r="H39" s="127"/>
      <c r="I39" s="190" t="s">
        <v>623</v>
      </c>
      <c r="J39" s="68"/>
      <c r="K39" s="79" t="s">
        <v>717</v>
      </c>
      <c r="L39" s="6">
        <f t="shared" si="0"/>
        <v>1</v>
      </c>
      <c r="M39" s="6" t="b">
        <f>2=SUM(OR(AO39:AP39),OR(AI39:AL39))</f>
        <v>1</v>
      </c>
      <c r="N39" s="6"/>
      <c r="O39" s="7"/>
      <c r="P39" s="7"/>
      <c r="Q39" s="7"/>
      <c r="R39" s="7"/>
      <c r="S39" s="7"/>
      <c r="T39" s="7"/>
      <c r="U39" s="7"/>
      <c r="V39" s="7"/>
      <c r="W39" s="7"/>
      <c r="X39" s="7"/>
      <c r="Y39" s="7"/>
      <c r="Z39" s="7"/>
      <c r="AA39" s="7"/>
      <c r="AB39" s="7"/>
      <c r="AC39" s="7"/>
      <c r="AD39" s="7"/>
      <c r="AE39" s="7"/>
      <c r="AF39" s="7"/>
      <c r="AG39" s="7"/>
      <c r="AH39" s="7"/>
      <c r="AI39" s="7">
        <f t="shared" si="5"/>
        <v>1</v>
      </c>
      <c r="AJ39" s="7">
        <f t="shared" si="6"/>
        <v>1</v>
      </c>
      <c r="AK39" s="7">
        <f t="shared" si="7"/>
        <v>1</v>
      </c>
      <c r="AL39" s="7">
        <f t="shared" si="8"/>
        <v>1</v>
      </c>
      <c r="AM39" s="6"/>
      <c r="AN39" s="7"/>
      <c r="AO39" s="7">
        <f t="shared" si="3"/>
        <v>1</v>
      </c>
      <c r="AP39" s="7">
        <f t="shared" si="4"/>
        <v>1</v>
      </c>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16"/>
    </row>
    <row r="40" spans="1:143" ht="116.6" x14ac:dyDescent="0.4">
      <c r="A40" s="186">
        <f>IF(M40,COUNTIF($M$4:M40,TRUE),"X")</f>
        <v>28</v>
      </c>
      <c r="B40" s="7" t="s">
        <v>722</v>
      </c>
      <c r="C40" s="127" t="s">
        <v>705</v>
      </c>
      <c r="D40" s="127" t="s">
        <v>706</v>
      </c>
      <c r="E40" s="127" t="s">
        <v>1154</v>
      </c>
      <c r="F40" s="126"/>
      <c r="G40" s="126"/>
      <c r="H40" s="127"/>
      <c r="I40" s="190" t="s">
        <v>623</v>
      </c>
      <c r="J40" s="68"/>
      <c r="K40" s="79" t="s">
        <v>717</v>
      </c>
      <c r="L40" s="6">
        <f t="shared" si="0"/>
        <v>1</v>
      </c>
      <c r="M40" s="6" t="b">
        <f>2=SUM(OR(AO40:AP40),OR(AI40:AL40))</f>
        <v>1</v>
      </c>
      <c r="N40" s="6"/>
      <c r="O40" s="7"/>
      <c r="P40" s="7"/>
      <c r="Q40" s="7"/>
      <c r="R40" s="7"/>
      <c r="S40" s="7"/>
      <c r="T40" s="7"/>
      <c r="U40" s="7"/>
      <c r="V40" s="7"/>
      <c r="W40" s="7"/>
      <c r="X40" s="7"/>
      <c r="Y40" s="7"/>
      <c r="Z40" s="7"/>
      <c r="AA40" s="7"/>
      <c r="AB40" s="7"/>
      <c r="AC40" s="7"/>
      <c r="AD40" s="7"/>
      <c r="AE40" s="7"/>
      <c r="AF40" s="7"/>
      <c r="AG40" s="7"/>
      <c r="AH40" s="7"/>
      <c r="AI40" s="7">
        <f t="shared" si="5"/>
        <v>1</v>
      </c>
      <c r="AJ40" s="7">
        <f t="shared" si="6"/>
        <v>1</v>
      </c>
      <c r="AK40" s="7">
        <f t="shared" si="7"/>
        <v>1</v>
      </c>
      <c r="AL40" s="7">
        <f t="shared" si="8"/>
        <v>1</v>
      </c>
      <c r="AM40" s="6"/>
      <c r="AN40" s="7"/>
      <c r="AO40" s="7">
        <f t="shared" si="3"/>
        <v>1</v>
      </c>
      <c r="AP40" s="7">
        <f t="shared" si="4"/>
        <v>1</v>
      </c>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16"/>
    </row>
    <row r="41" spans="1:143" ht="131.15" x14ac:dyDescent="0.4">
      <c r="A41" s="186">
        <f>IF(M41,COUNTIF($M$4:M41,TRUE),"X")</f>
        <v>29</v>
      </c>
      <c r="B41" s="7" t="s">
        <v>723</v>
      </c>
      <c r="C41" s="127" t="s">
        <v>705</v>
      </c>
      <c r="D41" s="127" t="s">
        <v>724</v>
      </c>
      <c r="E41" s="127" t="s">
        <v>1155</v>
      </c>
      <c r="F41" s="126"/>
      <c r="G41" s="126"/>
      <c r="H41" s="127"/>
      <c r="I41" s="190" t="s">
        <v>623</v>
      </c>
      <c r="J41" s="68"/>
      <c r="K41" s="80" t="s">
        <v>725</v>
      </c>
      <c r="L41" s="6">
        <f t="shared" si="0"/>
        <v>1</v>
      </c>
      <c r="M41" s="70" t="b">
        <f>2=SUM(OR(AG41:AL41),OR($BK41,$BL41,$BV41))</f>
        <v>1</v>
      </c>
      <c r="N41" s="6"/>
      <c r="O41" s="7"/>
      <c r="P41" s="7"/>
      <c r="Q41" s="7"/>
      <c r="R41" s="7"/>
      <c r="S41" s="7"/>
      <c r="T41" s="7"/>
      <c r="U41" s="7"/>
      <c r="V41" s="7"/>
      <c r="W41" s="7"/>
      <c r="X41" s="7"/>
      <c r="Y41" s="7"/>
      <c r="Z41" s="7"/>
      <c r="AA41" s="7"/>
      <c r="AB41" s="7"/>
      <c r="AC41" s="7"/>
      <c r="AD41" s="7"/>
      <c r="AE41" s="7"/>
      <c r="AF41" s="7"/>
      <c r="AG41" s="7">
        <f t="shared" ref="AG41:AG46" si="9">$AG$2</f>
        <v>1</v>
      </c>
      <c r="AH41" s="7">
        <f t="shared" ref="AH41:AH46" si="10">$AH$2</f>
        <v>1</v>
      </c>
      <c r="AI41" s="7">
        <f t="shared" si="5"/>
        <v>1</v>
      </c>
      <c r="AJ41" s="7">
        <f t="shared" si="6"/>
        <v>1</v>
      </c>
      <c r="AK41" s="7">
        <f t="shared" si="7"/>
        <v>1</v>
      </c>
      <c r="AL41" s="7">
        <f t="shared" si="8"/>
        <v>1</v>
      </c>
      <c r="AM41" s="6"/>
      <c r="AN41" s="7"/>
      <c r="AO41" s="7"/>
      <c r="AP41" s="7"/>
      <c r="AQ41" s="7"/>
      <c r="AR41" s="7"/>
      <c r="AS41" s="7"/>
      <c r="AT41" s="7"/>
      <c r="AU41" s="7"/>
      <c r="AV41" s="7"/>
      <c r="AW41" s="7"/>
      <c r="AX41" s="7"/>
      <c r="AY41" s="7"/>
      <c r="AZ41" s="7"/>
      <c r="BA41" s="7"/>
      <c r="BB41" s="7"/>
      <c r="BC41" s="7"/>
      <c r="BD41" s="7"/>
      <c r="BE41" s="7"/>
      <c r="BF41" s="7"/>
      <c r="BG41" s="7"/>
      <c r="BH41" s="7"/>
      <c r="BI41" s="7"/>
      <c r="BJ41" s="7"/>
      <c r="BK41" s="6">
        <f>$BK$2</f>
        <v>1</v>
      </c>
      <c r="BL41" s="6">
        <f>$BL$2</f>
        <v>1</v>
      </c>
      <c r="BM41" s="7"/>
      <c r="BN41" s="7"/>
      <c r="BO41" s="7"/>
      <c r="BP41" s="7"/>
      <c r="BQ41" s="7"/>
      <c r="BR41" s="7"/>
      <c r="BS41" s="7"/>
      <c r="BT41" s="7"/>
      <c r="BU41" s="7"/>
      <c r="BV41" s="6">
        <f>$BV$2</f>
        <v>1</v>
      </c>
      <c r="BW41" s="7"/>
      <c r="BX41" s="7"/>
      <c r="BY41" s="7"/>
      <c r="BZ41" s="7"/>
      <c r="CA41" s="6"/>
      <c r="CB41" s="6"/>
      <c r="CC41" s="6"/>
      <c r="CD41" s="6"/>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6"/>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16"/>
    </row>
    <row r="42" spans="1:143" ht="36.9" x14ac:dyDescent="0.4">
      <c r="A42" s="186">
        <f>IF(M42,COUNTIF($M$4:M42,TRUE),"X")</f>
        <v>30</v>
      </c>
      <c r="B42" s="7" t="s">
        <v>726</v>
      </c>
      <c r="C42" s="127" t="s">
        <v>705</v>
      </c>
      <c r="D42" s="127" t="s">
        <v>724</v>
      </c>
      <c r="E42" s="127" t="s">
        <v>727</v>
      </c>
      <c r="F42" s="126"/>
      <c r="G42" s="126"/>
      <c r="H42" s="127"/>
      <c r="I42" s="190" t="s">
        <v>623</v>
      </c>
      <c r="J42" s="68"/>
      <c r="K42" s="80" t="s">
        <v>728</v>
      </c>
      <c r="L42" s="6">
        <f t="shared" si="0"/>
        <v>1</v>
      </c>
      <c r="M42" s="70" t="b">
        <f>3=SUM(OR(AG42,AH42),OR(AO42,AP42),OR(BL42,BV42))</f>
        <v>1</v>
      </c>
      <c r="N42" s="6"/>
      <c r="O42" s="7"/>
      <c r="P42" s="7"/>
      <c r="Q42" s="7"/>
      <c r="R42" s="7"/>
      <c r="S42" s="7"/>
      <c r="T42" s="7"/>
      <c r="U42" s="7"/>
      <c r="V42" s="7"/>
      <c r="W42" s="7"/>
      <c r="X42" s="7"/>
      <c r="Y42" s="7"/>
      <c r="Z42" s="7"/>
      <c r="AA42" s="7"/>
      <c r="AB42" s="7"/>
      <c r="AC42" s="7"/>
      <c r="AD42" s="7"/>
      <c r="AE42" s="7"/>
      <c r="AF42" s="7"/>
      <c r="AG42" s="7">
        <f t="shared" si="9"/>
        <v>1</v>
      </c>
      <c r="AH42" s="7">
        <f t="shared" si="10"/>
        <v>1</v>
      </c>
      <c r="AI42" s="7"/>
      <c r="AJ42" s="7"/>
      <c r="AK42" s="7"/>
      <c r="AL42" s="7"/>
      <c r="AM42" s="6"/>
      <c r="AN42" s="7"/>
      <c r="AO42" s="7">
        <f>$AO$2</f>
        <v>1</v>
      </c>
      <c r="AP42" s="7">
        <f>$AP$2</f>
        <v>1</v>
      </c>
      <c r="AQ42" s="7"/>
      <c r="AR42" s="7"/>
      <c r="AS42" s="7"/>
      <c r="AT42" s="7"/>
      <c r="AU42" s="7"/>
      <c r="AV42" s="7"/>
      <c r="AW42" s="7"/>
      <c r="AX42" s="7"/>
      <c r="AY42" s="7"/>
      <c r="AZ42" s="7"/>
      <c r="BA42" s="7"/>
      <c r="BB42" s="7"/>
      <c r="BC42" s="7"/>
      <c r="BD42" s="7"/>
      <c r="BE42" s="7"/>
      <c r="BF42" s="7"/>
      <c r="BG42" s="7"/>
      <c r="BH42" s="7"/>
      <c r="BI42" s="7"/>
      <c r="BJ42" s="7"/>
      <c r="BK42" s="7"/>
      <c r="BL42" s="6">
        <f>$BL$2</f>
        <v>1</v>
      </c>
      <c r="BM42" s="7"/>
      <c r="BN42" s="7"/>
      <c r="BO42" s="7"/>
      <c r="BP42" s="7"/>
      <c r="BQ42" s="7"/>
      <c r="BR42" s="7"/>
      <c r="BS42" s="7"/>
      <c r="BT42" s="7"/>
      <c r="BU42" s="7"/>
      <c r="BV42" s="6">
        <f>$BV$2</f>
        <v>1</v>
      </c>
      <c r="BW42" s="7"/>
      <c r="BX42" s="7"/>
      <c r="BY42" s="7"/>
      <c r="BZ42" s="7"/>
      <c r="CA42" s="6"/>
      <c r="CB42" s="6"/>
      <c r="CC42" s="6"/>
      <c r="CD42" s="6"/>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6"/>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16"/>
    </row>
    <row r="43" spans="1:143" ht="151.30000000000001" customHeight="1" x14ac:dyDescent="0.4">
      <c r="A43" s="186">
        <f>IF(M43,COUNTIF($M$4:M43,TRUE),"X")</f>
        <v>31</v>
      </c>
      <c r="B43" s="7" t="s">
        <v>729</v>
      </c>
      <c r="C43" s="127" t="s">
        <v>705</v>
      </c>
      <c r="D43" s="127" t="s">
        <v>724</v>
      </c>
      <c r="E43" s="127" t="s">
        <v>730</v>
      </c>
      <c r="F43" s="126"/>
      <c r="G43" s="126"/>
      <c r="H43" s="127"/>
      <c r="I43" s="190" t="s">
        <v>623</v>
      </c>
      <c r="J43" s="68"/>
      <c r="K43" s="80" t="s">
        <v>731</v>
      </c>
      <c r="L43" s="6">
        <f t="shared" si="0"/>
        <v>1</v>
      </c>
      <c r="M43" s="70" t="b">
        <f>2=SUM(OR(AG43:AL43),BK43)</f>
        <v>1</v>
      </c>
      <c r="N43" s="6"/>
      <c r="O43" s="7"/>
      <c r="P43" s="7"/>
      <c r="Q43" s="7"/>
      <c r="R43" s="7"/>
      <c r="S43" s="7"/>
      <c r="T43" s="7"/>
      <c r="U43" s="7"/>
      <c r="V43" s="7"/>
      <c r="W43" s="7"/>
      <c r="X43" s="7"/>
      <c r="Y43" s="7"/>
      <c r="Z43" s="7"/>
      <c r="AA43" s="7"/>
      <c r="AB43" s="7"/>
      <c r="AC43" s="7"/>
      <c r="AD43" s="7"/>
      <c r="AE43" s="7"/>
      <c r="AF43" s="7"/>
      <c r="AG43" s="7">
        <f t="shared" si="9"/>
        <v>1</v>
      </c>
      <c r="AH43" s="7">
        <f t="shared" si="10"/>
        <v>1</v>
      </c>
      <c r="AI43" s="7">
        <f>$AI$2</f>
        <v>1</v>
      </c>
      <c r="AJ43" s="7">
        <f>$AJ$2</f>
        <v>1</v>
      </c>
      <c r="AK43" s="7">
        <f>$AK$2</f>
        <v>1</v>
      </c>
      <c r="AL43" s="7">
        <f>$AL$2</f>
        <v>1</v>
      </c>
      <c r="AM43" s="6"/>
      <c r="AN43" s="7"/>
      <c r="AO43" s="7"/>
      <c r="AP43" s="7"/>
      <c r="AQ43" s="7"/>
      <c r="AR43" s="7"/>
      <c r="AS43" s="7"/>
      <c r="AT43" s="7"/>
      <c r="AU43" s="7"/>
      <c r="AV43" s="7"/>
      <c r="AW43" s="7"/>
      <c r="AX43" s="7"/>
      <c r="AY43" s="7"/>
      <c r="AZ43" s="7"/>
      <c r="BA43" s="7"/>
      <c r="BB43" s="7"/>
      <c r="BC43" s="7"/>
      <c r="BD43" s="7"/>
      <c r="BE43" s="7"/>
      <c r="BF43" s="7"/>
      <c r="BG43" s="7"/>
      <c r="BH43" s="7"/>
      <c r="BI43" s="7"/>
      <c r="BJ43" s="7"/>
      <c r="BK43" s="6">
        <f>$BK$2</f>
        <v>1</v>
      </c>
      <c r="BL43" s="6"/>
      <c r="BM43" s="7"/>
      <c r="BN43" s="7"/>
      <c r="BO43" s="7"/>
      <c r="BP43" s="7"/>
      <c r="BQ43" s="7"/>
      <c r="BR43" s="7"/>
      <c r="BS43" s="7"/>
      <c r="BT43" s="7"/>
      <c r="BU43" s="7"/>
      <c r="BV43" s="6"/>
      <c r="BW43" s="7"/>
      <c r="BX43" s="7"/>
      <c r="BY43" s="7"/>
      <c r="BZ43" s="7"/>
      <c r="CA43" s="6"/>
      <c r="CB43" s="6"/>
      <c r="CC43" s="6"/>
      <c r="CD43" s="6"/>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6"/>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16"/>
    </row>
    <row r="44" spans="1:143" ht="58.3" x14ac:dyDescent="0.4">
      <c r="A44" s="186">
        <f>IF(M44,COUNTIF($M$4:M44,TRUE),"X")</f>
        <v>32</v>
      </c>
      <c r="B44" s="7" t="s">
        <v>732</v>
      </c>
      <c r="C44" s="127" t="s">
        <v>705</v>
      </c>
      <c r="D44" s="127" t="s">
        <v>724</v>
      </c>
      <c r="E44" s="127" t="s">
        <v>733</v>
      </c>
      <c r="F44" s="126"/>
      <c r="G44" s="126"/>
      <c r="H44" s="127"/>
      <c r="I44" s="190" t="s">
        <v>623</v>
      </c>
      <c r="J44" s="68"/>
      <c r="K44" s="80" t="s">
        <v>1110</v>
      </c>
      <c r="L44" s="6">
        <f t="shared" si="0"/>
        <v>1</v>
      </c>
      <c r="M44" s="70" t="b">
        <f>2=SUM(OR(AG44:AL44), BK44)</f>
        <v>1</v>
      </c>
      <c r="N44" s="6"/>
      <c r="O44" s="7"/>
      <c r="P44" s="7"/>
      <c r="Q44" s="7"/>
      <c r="R44" s="7"/>
      <c r="S44" s="7"/>
      <c r="T44" s="7"/>
      <c r="U44" s="7"/>
      <c r="V44" s="7"/>
      <c r="W44" s="7"/>
      <c r="X44" s="7"/>
      <c r="Y44" s="7"/>
      <c r="Z44" s="7"/>
      <c r="AA44" s="7"/>
      <c r="AB44" s="7"/>
      <c r="AC44" s="7"/>
      <c r="AD44" s="7"/>
      <c r="AE44" s="7"/>
      <c r="AF44" s="7"/>
      <c r="AG44" s="7">
        <f t="shared" si="9"/>
        <v>1</v>
      </c>
      <c r="AH44" s="7">
        <f t="shared" si="10"/>
        <v>1</v>
      </c>
      <c r="AI44" s="7">
        <f>$AI$2</f>
        <v>1</v>
      </c>
      <c r="AJ44" s="7">
        <f>$AJ$2</f>
        <v>1</v>
      </c>
      <c r="AK44" s="7">
        <f>$AK$2</f>
        <v>1</v>
      </c>
      <c r="AL44" s="7">
        <f>$AL$2</f>
        <v>1</v>
      </c>
      <c r="AM44" s="6"/>
      <c r="AN44" s="7"/>
      <c r="AO44" s="7"/>
      <c r="AP44" s="7"/>
      <c r="AQ44" s="7"/>
      <c r="AR44" s="7"/>
      <c r="AS44" s="7"/>
      <c r="AT44" s="7"/>
      <c r="AU44" s="7"/>
      <c r="AV44" s="7"/>
      <c r="AW44" s="7"/>
      <c r="AX44" s="7"/>
      <c r="AY44" s="7"/>
      <c r="AZ44" s="7"/>
      <c r="BA44" s="7"/>
      <c r="BB44" s="7"/>
      <c r="BC44" s="7"/>
      <c r="BD44" s="7"/>
      <c r="BE44" s="7"/>
      <c r="BF44" s="7"/>
      <c r="BG44" s="7"/>
      <c r="BH44" s="7"/>
      <c r="BI44" s="7"/>
      <c r="BJ44" s="7"/>
      <c r="BK44" s="6">
        <f>$BK$2</f>
        <v>1</v>
      </c>
      <c r="BL44" s="6"/>
      <c r="BM44" s="7"/>
      <c r="BN44" s="7"/>
      <c r="BO44" s="7"/>
      <c r="BP44" s="7"/>
      <c r="BQ44" s="7"/>
      <c r="BR44" s="7"/>
      <c r="BS44" s="7"/>
      <c r="BT44" s="7"/>
      <c r="BU44" s="7"/>
      <c r="BV44" s="6"/>
      <c r="BW44" s="7"/>
      <c r="BX44" s="7"/>
      <c r="BY44" s="7"/>
      <c r="BZ44" s="7"/>
      <c r="CA44" s="6"/>
      <c r="CB44" s="6"/>
      <c r="CC44" s="6"/>
      <c r="CD44" s="6"/>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6"/>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16"/>
    </row>
    <row r="45" spans="1:143" ht="102" x14ac:dyDescent="0.4">
      <c r="A45" s="186">
        <f>IF(M45,COUNTIF($M$4:M45,TRUE),"X")</f>
        <v>33</v>
      </c>
      <c r="B45" s="7" t="s">
        <v>734</v>
      </c>
      <c r="C45" s="127" t="s">
        <v>705</v>
      </c>
      <c r="D45" s="127" t="s">
        <v>735</v>
      </c>
      <c r="E45" s="127" t="s">
        <v>1156</v>
      </c>
      <c r="F45" s="126"/>
      <c r="G45" s="126"/>
      <c r="H45" s="127"/>
      <c r="I45" s="190" t="s">
        <v>623</v>
      </c>
      <c r="J45" s="68"/>
      <c r="K45" s="79" t="s">
        <v>736</v>
      </c>
      <c r="L45" s="6">
        <f t="shared" si="0"/>
        <v>1</v>
      </c>
      <c r="M45" s="6" t="b">
        <f>3=SUM(OR(AG45:AL45),OR(AO45,AP45),BM45)</f>
        <v>1</v>
      </c>
      <c r="N45" s="6"/>
      <c r="O45" s="7"/>
      <c r="P45" s="7"/>
      <c r="Q45" s="7"/>
      <c r="R45" s="7"/>
      <c r="S45" s="7"/>
      <c r="T45" s="7"/>
      <c r="U45" s="7"/>
      <c r="V45" s="7"/>
      <c r="W45" s="7"/>
      <c r="X45" s="7"/>
      <c r="Y45" s="7"/>
      <c r="Z45" s="7"/>
      <c r="AA45" s="7"/>
      <c r="AB45" s="7"/>
      <c r="AC45" s="7"/>
      <c r="AD45" s="7"/>
      <c r="AE45" s="7"/>
      <c r="AF45" s="7"/>
      <c r="AG45" s="7">
        <f t="shared" si="9"/>
        <v>1</v>
      </c>
      <c r="AH45" s="7">
        <f t="shared" si="10"/>
        <v>1</v>
      </c>
      <c r="AI45" s="7">
        <f>$AI$2</f>
        <v>1</v>
      </c>
      <c r="AJ45" s="7">
        <f>$AJ$2</f>
        <v>1</v>
      </c>
      <c r="AK45" s="7">
        <f>$AK$2</f>
        <v>1</v>
      </c>
      <c r="AL45" s="7">
        <f>$AL$2</f>
        <v>1</v>
      </c>
      <c r="AM45" s="6"/>
      <c r="AN45" s="7"/>
      <c r="AO45" s="7">
        <f>$AO$2</f>
        <v>1</v>
      </c>
      <c r="AP45" s="7">
        <f>$AP$2</f>
        <v>1</v>
      </c>
      <c r="AQ45" s="7"/>
      <c r="AR45" s="7"/>
      <c r="AS45" s="7"/>
      <c r="AT45" s="7"/>
      <c r="AU45" s="7"/>
      <c r="AV45" s="7"/>
      <c r="AW45" s="7"/>
      <c r="AX45" s="7"/>
      <c r="AY45" s="7"/>
      <c r="AZ45" s="7"/>
      <c r="BA45" s="7"/>
      <c r="BB45" s="7"/>
      <c r="BC45" s="7"/>
      <c r="BD45" s="7"/>
      <c r="BE45" s="7"/>
      <c r="BF45" s="7"/>
      <c r="BG45" s="7"/>
      <c r="BH45" s="7"/>
      <c r="BI45" s="7"/>
      <c r="BJ45" s="7"/>
      <c r="BK45" s="7"/>
      <c r="BL45" s="7"/>
      <c r="BM45" s="7">
        <f>$BM$2</f>
        <v>1</v>
      </c>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16"/>
    </row>
    <row r="46" spans="1:143" ht="102" x14ac:dyDescent="0.4">
      <c r="A46" s="186">
        <f>IF(M46,COUNTIF($M$4:M46,TRUE),"X")</f>
        <v>34</v>
      </c>
      <c r="B46" s="7" t="s">
        <v>737</v>
      </c>
      <c r="C46" s="127" t="s">
        <v>705</v>
      </c>
      <c r="D46" s="127" t="s">
        <v>735</v>
      </c>
      <c r="E46" s="127" t="s">
        <v>1157</v>
      </c>
      <c r="F46" s="126"/>
      <c r="G46" s="126"/>
      <c r="H46" s="127"/>
      <c r="I46" s="190" t="s">
        <v>623</v>
      </c>
      <c r="J46" s="68"/>
      <c r="K46" s="79" t="s">
        <v>738</v>
      </c>
      <c r="L46" s="6">
        <f t="shared" si="0"/>
        <v>1</v>
      </c>
      <c r="M46" s="6" t="b">
        <f>3=SUM(OR(AG46:AL46),CA46,DG46)</f>
        <v>1</v>
      </c>
      <c r="N46" s="6"/>
      <c r="O46" s="7"/>
      <c r="P46" s="7"/>
      <c r="Q46" s="7"/>
      <c r="R46" s="7"/>
      <c r="S46" s="7"/>
      <c r="T46" s="7"/>
      <c r="U46" s="7"/>
      <c r="V46" s="7"/>
      <c r="W46" s="7"/>
      <c r="X46" s="7"/>
      <c r="Y46" s="7"/>
      <c r="Z46" s="7"/>
      <c r="AA46" s="7"/>
      <c r="AB46" s="7"/>
      <c r="AC46" s="7"/>
      <c r="AD46" s="7"/>
      <c r="AE46" s="7"/>
      <c r="AF46" s="7"/>
      <c r="AG46" s="7">
        <f t="shared" si="9"/>
        <v>1</v>
      </c>
      <c r="AH46" s="7">
        <f t="shared" si="10"/>
        <v>1</v>
      </c>
      <c r="AI46" s="7">
        <f>$AI$2</f>
        <v>1</v>
      </c>
      <c r="AJ46" s="7">
        <f>$AJ$2</f>
        <v>1</v>
      </c>
      <c r="AK46" s="7">
        <f>$AK$2</f>
        <v>1</v>
      </c>
      <c r="AL46" s="7">
        <f>$AL$2</f>
        <v>1</v>
      </c>
      <c r="AM46" s="6"/>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f>$CA$2</f>
        <v>1</v>
      </c>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f>$DG$2</f>
        <v>1</v>
      </c>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16"/>
    </row>
    <row r="47" spans="1:143" ht="43.75" x14ac:dyDescent="0.4">
      <c r="A47" s="186">
        <f>IF(M47,COUNTIF($M$4:M47,TRUE),"X")</f>
        <v>35</v>
      </c>
      <c r="B47" s="7" t="s">
        <v>739</v>
      </c>
      <c r="C47" s="127" t="s">
        <v>705</v>
      </c>
      <c r="D47" s="127" t="s">
        <v>735</v>
      </c>
      <c r="E47" s="127" t="s">
        <v>740</v>
      </c>
      <c r="F47" s="126"/>
      <c r="G47" s="126"/>
      <c r="H47" s="127"/>
      <c r="I47" s="190" t="s">
        <v>623</v>
      </c>
      <c r="J47" s="68"/>
      <c r="K47" s="79" t="s">
        <v>741</v>
      </c>
      <c r="L47" s="6">
        <f t="shared" si="0"/>
        <v>1</v>
      </c>
      <c r="M47" s="6" t="b">
        <f>2=SUM(AB47,OR(BW47,CA47))</f>
        <v>1</v>
      </c>
      <c r="N47" s="6"/>
      <c r="O47" s="7"/>
      <c r="P47" s="7"/>
      <c r="Q47" s="7"/>
      <c r="R47" s="7"/>
      <c r="S47" s="7"/>
      <c r="T47" s="7"/>
      <c r="U47" s="7"/>
      <c r="V47" s="7"/>
      <c r="W47" s="7"/>
      <c r="X47" s="7"/>
      <c r="Y47" s="7"/>
      <c r="Z47" s="7"/>
      <c r="AA47" s="7"/>
      <c r="AB47" s="7">
        <f>$AB$2</f>
        <v>1</v>
      </c>
      <c r="AC47" s="7"/>
      <c r="AD47" s="7"/>
      <c r="AE47" s="7"/>
      <c r="AF47" s="7"/>
      <c r="AG47" s="7"/>
      <c r="AH47" s="7"/>
      <c r="AI47" s="7"/>
      <c r="AJ47" s="7"/>
      <c r="AK47" s="7"/>
      <c r="AL47" s="7"/>
      <c r="AM47" s="6"/>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f>$BW$2</f>
        <v>1</v>
      </c>
      <c r="BX47" s="7"/>
      <c r="BY47" s="7"/>
      <c r="BZ47" s="7"/>
      <c r="CA47" s="7">
        <f>$CA$2</f>
        <v>1</v>
      </c>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16"/>
    </row>
    <row r="48" spans="1:143" ht="73.75" x14ac:dyDescent="0.4">
      <c r="A48" s="186">
        <f>IF(M48,COUNTIF($M$4:M48,TRUE),"X")</f>
        <v>36</v>
      </c>
      <c r="B48" s="7" t="s">
        <v>742</v>
      </c>
      <c r="C48" s="127" t="s">
        <v>705</v>
      </c>
      <c r="D48" s="127" t="s">
        <v>735</v>
      </c>
      <c r="E48" s="127" t="s">
        <v>743</v>
      </c>
      <c r="F48" s="126"/>
      <c r="G48" s="126"/>
      <c r="H48" s="127"/>
      <c r="I48" s="190" t="s">
        <v>623</v>
      </c>
      <c r="J48" s="68"/>
      <c r="K48" s="79" t="s">
        <v>744</v>
      </c>
      <c r="L48" s="6">
        <f t="shared" si="0"/>
        <v>1</v>
      </c>
      <c r="M48" s="6" t="b">
        <f>2=SUM(OR(AG48:AL48),OR(BY48,CB48,CI48,DL48,DO48))</f>
        <v>1</v>
      </c>
      <c r="N48" s="6"/>
      <c r="O48" s="7"/>
      <c r="P48" s="7"/>
      <c r="Q48" s="7"/>
      <c r="R48" s="7"/>
      <c r="S48" s="7"/>
      <c r="T48" s="7"/>
      <c r="U48" s="7"/>
      <c r="V48" s="7"/>
      <c r="W48" s="7"/>
      <c r="X48" s="7"/>
      <c r="Y48" s="7"/>
      <c r="Z48" s="7"/>
      <c r="AA48" s="7"/>
      <c r="AB48" s="7"/>
      <c r="AC48" s="7"/>
      <c r="AD48" s="7"/>
      <c r="AE48" s="7"/>
      <c r="AF48" s="7"/>
      <c r="AG48" s="7">
        <f t="shared" ref="AG48:AG53" si="11">$AG$2</f>
        <v>1</v>
      </c>
      <c r="AH48" s="7">
        <f t="shared" ref="AH48:AH53" si="12">$AH$2</f>
        <v>1</v>
      </c>
      <c r="AI48" s="7">
        <f t="shared" ref="AI48:AI53" si="13">$AI$2</f>
        <v>1</v>
      </c>
      <c r="AJ48" s="7">
        <f t="shared" ref="AJ48:AJ53" si="14">$AJ$2</f>
        <v>1</v>
      </c>
      <c r="AK48" s="7">
        <f t="shared" ref="AK48:AK53" si="15">$AK$2</f>
        <v>1</v>
      </c>
      <c r="AL48" s="7">
        <f t="shared" ref="AL48:AL53" si="16">$AL$2</f>
        <v>1</v>
      </c>
      <c r="AM48" s="6"/>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f>$BY$2</f>
        <v>1</v>
      </c>
      <c r="BZ48" s="7"/>
      <c r="CA48" s="7"/>
      <c r="CB48" s="7">
        <f>$CB$2</f>
        <v>1</v>
      </c>
      <c r="CC48" s="7"/>
      <c r="CD48" s="7"/>
      <c r="CE48" s="7"/>
      <c r="CF48" s="7"/>
      <c r="CG48" s="7"/>
      <c r="CH48" s="7"/>
      <c r="CI48" s="7">
        <f>$CI$2</f>
        <v>1</v>
      </c>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f>$DL$2</f>
        <v>1</v>
      </c>
      <c r="DM48" s="7"/>
      <c r="DN48" s="7"/>
      <c r="DO48" s="7">
        <f>$DO$2</f>
        <v>1</v>
      </c>
      <c r="DP48" s="7"/>
      <c r="DQ48" s="7"/>
      <c r="DR48" s="7"/>
      <c r="DS48" s="7"/>
      <c r="DT48" s="7"/>
      <c r="DU48" s="7"/>
      <c r="DV48" s="7"/>
      <c r="DW48" s="7"/>
      <c r="DX48" s="7"/>
      <c r="DY48" s="7"/>
      <c r="DZ48" s="7"/>
      <c r="EA48" s="7"/>
      <c r="EB48" s="7"/>
      <c r="EC48" s="7"/>
      <c r="ED48" s="7"/>
      <c r="EE48" s="7"/>
      <c r="EF48" s="7"/>
      <c r="EG48" s="7"/>
      <c r="EH48" s="7"/>
      <c r="EI48" s="7"/>
      <c r="EJ48" s="7"/>
      <c r="EK48" s="7"/>
      <c r="EL48" s="7"/>
      <c r="EM48" s="16"/>
    </row>
    <row r="49" spans="1:143" ht="87.45" x14ac:dyDescent="0.4">
      <c r="A49" s="186">
        <f>IF(M49,COUNTIF($M$4:M49,TRUE),"X")</f>
        <v>37</v>
      </c>
      <c r="B49" s="7" t="s">
        <v>745</v>
      </c>
      <c r="C49" s="127" t="s">
        <v>705</v>
      </c>
      <c r="D49" s="127" t="s">
        <v>746</v>
      </c>
      <c r="E49" s="127" t="s">
        <v>1158</v>
      </c>
      <c r="F49" s="126"/>
      <c r="G49" s="126"/>
      <c r="H49" s="127"/>
      <c r="I49" s="190" t="s">
        <v>623</v>
      </c>
      <c r="J49" s="68"/>
      <c r="K49" s="79" t="s">
        <v>747</v>
      </c>
      <c r="L49" s="6">
        <f t="shared" si="0"/>
        <v>1</v>
      </c>
      <c r="M49" s="6" t="b">
        <f>2=SUM(OR(AG49:AL49),OR(BQ49,BU49))</f>
        <v>1</v>
      </c>
      <c r="N49" s="6"/>
      <c r="O49" s="7"/>
      <c r="P49" s="7"/>
      <c r="Q49" s="7"/>
      <c r="R49" s="7"/>
      <c r="S49" s="7"/>
      <c r="T49" s="7"/>
      <c r="U49" s="7"/>
      <c r="V49" s="7"/>
      <c r="W49" s="7"/>
      <c r="X49" s="7"/>
      <c r="Y49" s="7"/>
      <c r="Z49" s="7"/>
      <c r="AA49" s="7"/>
      <c r="AB49" s="7"/>
      <c r="AC49" s="7"/>
      <c r="AD49" s="7"/>
      <c r="AE49" s="7"/>
      <c r="AF49" s="7"/>
      <c r="AG49" s="7">
        <f t="shared" si="11"/>
        <v>1</v>
      </c>
      <c r="AH49" s="7">
        <f t="shared" si="12"/>
        <v>1</v>
      </c>
      <c r="AI49" s="7">
        <f t="shared" si="13"/>
        <v>1</v>
      </c>
      <c r="AJ49" s="7">
        <f t="shared" si="14"/>
        <v>1</v>
      </c>
      <c r="AK49" s="7">
        <f t="shared" si="15"/>
        <v>1</v>
      </c>
      <c r="AL49" s="7">
        <f t="shared" si="16"/>
        <v>1</v>
      </c>
      <c r="AM49" s="6"/>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f>$BQ$2</f>
        <v>1</v>
      </c>
      <c r="BR49" s="7"/>
      <c r="BS49" s="7"/>
      <c r="BT49" s="7"/>
      <c r="BU49" s="7">
        <f>$BU$2</f>
        <v>1</v>
      </c>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16"/>
    </row>
    <row r="50" spans="1:143" ht="69.45" customHeight="1" x14ac:dyDescent="0.4">
      <c r="A50" s="186">
        <f>IF(M50,COUNTIF($M$4:M50,TRUE),"X")</f>
        <v>38</v>
      </c>
      <c r="B50" s="7" t="s">
        <v>748</v>
      </c>
      <c r="C50" s="127" t="s">
        <v>749</v>
      </c>
      <c r="D50" s="127" t="s">
        <v>746</v>
      </c>
      <c r="E50" s="127" t="s">
        <v>1159</v>
      </c>
      <c r="F50" s="126"/>
      <c r="G50" s="126"/>
      <c r="H50" s="127"/>
      <c r="I50" s="190" t="s">
        <v>623</v>
      </c>
      <c r="J50" s="68"/>
      <c r="K50" s="79" t="s">
        <v>750</v>
      </c>
      <c r="L50" s="6">
        <f t="shared" si="0"/>
        <v>1</v>
      </c>
      <c r="M50" s="6" t="b">
        <f>3=SUM(OR(AG50:AL50),OR(AX50,AY50),OR(BQ50,BU50))</f>
        <v>1</v>
      </c>
      <c r="N50" s="6"/>
      <c r="O50" s="7"/>
      <c r="P50" s="7"/>
      <c r="Q50" s="7"/>
      <c r="R50" s="7"/>
      <c r="S50" s="7"/>
      <c r="T50" s="7"/>
      <c r="U50" s="7"/>
      <c r="V50" s="7"/>
      <c r="W50" s="7"/>
      <c r="X50" s="7"/>
      <c r="Y50" s="7"/>
      <c r="Z50" s="7"/>
      <c r="AA50" s="7"/>
      <c r="AB50" s="7"/>
      <c r="AC50" s="7"/>
      <c r="AD50" s="7"/>
      <c r="AE50" s="7"/>
      <c r="AF50" s="7"/>
      <c r="AG50" s="7">
        <f t="shared" si="11"/>
        <v>1</v>
      </c>
      <c r="AH50" s="7">
        <f t="shared" si="12"/>
        <v>1</v>
      </c>
      <c r="AI50" s="7">
        <f t="shared" si="13"/>
        <v>1</v>
      </c>
      <c r="AJ50" s="7">
        <f t="shared" si="14"/>
        <v>1</v>
      </c>
      <c r="AK50" s="7">
        <f t="shared" si="15"/>
        <v>1</v>
      </c>
      <c r="AL50" s="7">
        <f t="shared" si="16"/>
        <v>1</v>
      </c>
      <c r="AM50" s="6"/>
      <c r="AN50" s="7"/>
      <c r="AO50" s="7"/>
      <c r="AP50" s="7"/>
      <c r="AQ50" s="7"/>
      <c r="AR50" s="7"/>
      <c r="AS50" s="7"/>
      <c r="AT50" s="7"/>
      <c r="AU50" s="7"/>
      <c r="AV50" s="7"/>
      <c r="AW50" s="7"/>
      <c r="AX50" s="7">
        <f>$AX$2</f>
        <v>1</v>
      </c>
      <c r="AY50" s="7">
        <f>$AY$2</f>
        <v>1</v>
      </c>
      <c r="AZ50" s="7"/>
      <c r="BA50" s="7"/>
      <c r="BB50" s="7"/>
      <c r="BC50" s="7"/>
      <c r="BD50" s="7"/>
      <c r="BE50" s="7"/>
      <c r="BF50" s="7"/>
      <c r="BG50" s="7"/>
      <c r="BH50" s="7"/>
      <c r="BI50" s="7"/>
      <c r="BJ50" s="7"/>
      <c r="BK50" s="7"/>
      <c r="BL50" s="7"/>
      <c r="BM50" s="7"/>
      <c r="BN50" s="7"/>
      <c r="BO50" s="7"/>
      <c r="BP50" s="7"/>
      <c r="BQ50" s="7">
        <f>$BQ$2</f>
        <v>1</v>
      </c>
      <c r="BR50" s="7"/>
      <c r="BS50" s="7"/>
      <c r="BT50" s="7"/>
      <c r="BU50" s="7">
        <f>$BU$2</f>
        <v>1</v>
      </c>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16"/>
    </row>
    <row r="51" spans="1:143" ht="262.3" x14ac:dyDescent="0.4">
      <c r="A51" s="186">
        <f>IF(M51,COUNTIF($M$4:M51,TRUE),"X")</f>
        <v>39</v>
      </c>
      <c r="B51" s="7" t="s">
        <v>751</v>
      </c>
      <c r="C51" s="127" t="s">
        <v>705</v>
      </c>
      <c r="D51" s="127" t="s">
        <v>746</v>
      </c>
      <c r="E51" s="127" t="s">
        <v>1160</v>
      </c>
      <c r="F51" s="126"/>
      <c r="G51" s="126"/>
      <c r="H51" s="127"/>
      <c r="I51" s="190" t="s">
        <v>623</v>
      </c>
      <c r="J51" s="68"/>
      <c r="K51" s="79" t="s">
        <v>752</v>
      </c>
      <c r="L51" s="6">
        <f t="shared" si="0"/>
        <v>1</v>
      </c>
      <c r="M51" s="6" t="b">
        <f>2=SUM(OR(AG51:AL51),OR(BR51,BN51))</f>
        <v>1</v>
      </c>
      <c r="N51" s="6"/>
      <c r="O51" s="7"/>
      <c r="P51" s="7"/>
      <c r="Q51" s="7"/>
      <c r="R51" s="7"/>
      <c r="S51" s="7"/>
      <c r="T51" s="7"/>
      <c r="U51" s="7"/>
      <c r="V51" s="7"/>
      <c r="W51" s="7"/>
      <c r="X51" s="7"/>
      <c r="Y51" s="7"/>
      <c r="Z51" s="7"/>
      <c r="AA51" s="7"/>
      <c r="AB51" s="7"/>
      <c r="AC51" s="7"/>
      <c r="AD51" s="7"/>
      <c r="AE51" s="7"/>
      <c r="AF51" s="7"/>
      <c r="AG51" s="7">
        <f t="shared" si="11"/>
        <v>1</v>
      </c>
      <c r="AH51" s="7">
        <f t="shared" si="12"/>
        <v>1</v>
      </c>
      <c r="AI51" s="7">
        <f t="shared" si="13"/>
        <v>1</v>
      </c>
      <c r="AJ51" s="7">
        <f t="shared" si="14"/>
        <v>1</v>
      </c>
      <c r="AK51" s="7">
        <f t="shared" si="15"/>
        <v>1</v>
      </c>
      <c r="AL51" s="7">
        <f t="shared" si="16"/>
        <v>1</v>
      </c>
      <c r="AM51" s="6"/>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f>$BN$2</f>
        <v>1</v>
      </c>
      <c r="BO51" s="7"/>
      <c r="BP51" s="7"/>
      <c r="BQ51" s="7"/>
      <c r="BR51" s="7">
        <f>$BR$2</f>
        <v>1</v>
      </c>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16"/>
    </row>
    <row r="52" spans="1:143" ht="43.75" x14ac:dyDescent="0.4">
      <c r="A52" s="186">
        <f>IF(M52,COUNTIF($M$4:M52,TRUE),"X")</f>
        <v>40</v>
      </c>
      <c r="B52" s="7" t="s">
        <v>753</v>
      </c>
      <c r="C52" s="127" t="s">
        <v>705</v>
      </c>
      <c r="D52" s="127" t="s">
        <v>746</v>
      </c>
      <c r="E52" s="127" t="s">
        <v>754</v>
      </c>
      <c r="F52" s="126"/>
      <c r="G52" s="126"/>
      <c r="H52" s="127"/>
      <c r="I52" s="190" t="s">
        <v>623</v>
      </c>
      <c r="J52" s="68"/>
      <c r="K52" s="79" t="s">
        <v>755</v>
      </c>
      <c r="L52" s="6">
        <f t="shared" si="0"/>
        <v>1</v>
      </c>
      <c r="M52" s="6" t="b">
        <f>2=SUM(OR(AN52:AP52),OR(AG52:AL52))</f>
        <v>1</v>
      </c>
      <c r="N52" s="6"/>
      <c r="O52" s="7"/>
      <c r="P52" s="7"/>
      <c r="Q52" s="7"/>
      <c r="R52" s="7"/>
      <c r="S52" s="7"/>
      <c r="T52" s="7"/>
      <c r="U52" s="7"/>
      <c r="V52" s="7"/>
      <c r="W52" s="7"/>
      <c r="X52" s="7"/>
      <c r="Y52" s="7"/>
      <c r="Z52" s="7"/>
      <c r="AA52" s="7"/>
      <c r="AB52" s="7"/>
      <c r="AC52" s="7"/>
      <c r="AD52" s="7"/>
      <c r="AE52" s="7"/>
      <c r="AF52" s="7"/>
      <c r="AG52" s="7">
        <f t="shared" si="11"/>
        <v>1</v>
      </c>
      <c r="AH52" s="7">
        <f t="shared" si="12"/>
        <v>1</v>
      </c>
      <c r="AI52" s="7">
        <f t="shared" si="13"/>
        <v>1</v>
      </c>
      <c r="AJ52" s="7">
        <f t="shared" si="14"/>
        <v>1</v>
      </c>
      <c r="AK52" s="7">
        <f t="shared" si="15"/>
        <v>1</v>
      </c>
      <c r="AL52" s="7">
        <f t="shared" si="16"/>
        <v>1</v>
      </c>
      <c r="AM52" s="6"/>
      <c r="AN52" s="7">
        <f>$AN$2</f>
        <v>1</v>
      </c>
      <c r="AO52" s="7">
        <f>$AO$2</f>
        <v>1</v>
      </c>
      <c r="AP52" s="7">
        <f>$AP$2</f>
        <v>1</v>
      </c>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16"/>
    </row>
    <row r="53" spans="1:143" ht="65.150000000000006" customHeight="1" x14ac:dyDescent="0.4">
      <c r="A53" s="186">
        <f>IF(M53,COUNTIF($M$4:M53,TRUE),"X")</f>
        <v>41</v>
      </c>
      <c r="B53" s="7" t="s">
        <v>756</v>
      </c>
      <c r="C53" s="127" t="s">
        <v>705</v>
      </c>
      <c r="D53" s="127" t="s">
        <v>757</v>
      </c>
      <c r="E53" s="127" t="s">
        <v>1161</v>
      </c>
      <c r="F53" s="126"/>
      <c r="G53" s="126"/>
      <c r="H53" s="127"/>
      <c r="I53" s="190" t="s">
        <v>623</v>
      </c>
      <c r="J53" s="68"/>
      <c r="K53" s="79" t="s">
        <v>720</v>
      </c>
      <c r="L53" s="6">
        <f t="shared" si="0"/>
        <v>1</v>
      </c>
      <c r="M53" s="6" t="b">
        <f>2=SUM(OR(AO53:AP53),OR(AG53:AL53))</f>
        <v>1</v>
      </c>
      <c r="N53" s="6"/>
      <c r="O53" s="7"/>
      <c r="P53" s="7"/>
      <c r="Q53" s="7"/>
      <c r="R53" s="7"/>
      <c r="S53" s="7"/>
      <c r="T53" s="7"/>
      <c r="U53" s="7"/>
      <c r="V53" s="7"/>
      <c r="W53" s="7"/>
      <c r="X53" s="7"/>
      <c r="Y53" s="7"/>
      <c r="Z53" s="7"/>
      <c r="AA53" s="7"/>
      <c r="AB53" s="7"/>
      <c r="AC53" s="7"/>
      <c r="AD53" s="7"/>
      <c r="AE53" s="7"/>
      <c r="AF53" s="7"/>
      <c r="AG53" s="7">
        <f t="shared" si="11"/>
        <v>1</v>
      </c>
      <c r="AH53" s="7">
        <f t="shared" si="12"/>
        <v>1</v>
      </c>
      <c r="AI53" s="7">
        <f t="shared" si="13"/>
        <v>1</v>
      </c>
      <c r="AJ53" s="7">
        <f t="shared" si="14"/>
        <v>1</v>
      </c>
      <c r="AK53" s="7">
        <f t="shared" si="15"/>
        <v>1</v>
      </c>
      <c r="AL53" s="7">
        <f t="shared" si="16"/>
        <v>1</v>
      </c>
      <c r="AM53" s="6"/>
      <c r="AN53" s="7"/>
      <c r="AO53" s="7">
        <f>$AO$2</f>
        <v>1</v>
      </c>
      <c r="AP53" s="7">
        <f>$AP$2</f>
        <v>1</v>
      </c>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16"/>
    </row>
    <row r="54" spans="1:143" ht="72.900000000000006" x14ac:dyDescent="0.4">
      <c r="A54" s="186">
        <f>IF(M54,COUNTIF($M$4:M54,TRUE),"X")</f>
        <v>42</v>
      </c>
      <c r="B54" s="7" t="s">
        <v>758</v>
      </c>
      <c r="C54" s="127" t="s">
        <v>705</v>
      </c>
      <c r="D54" s="127" t="s">
        <v>757</v>
      </c>
      <c r="E54" s="127" t="s">
        <v>1234</v>
      </c>
      <c r="F54" s="126"/>
      <c r="G54" s="126"/>
      <c r="H54" s="127"/>
      <c r="I54" s="190" t="s">
        <v>623</v>
      </c>
      <c r="J54" s="68"/>
      <c r="K54" s="79" t="s">
        <v>681</v>
      </c>
      <c r="L54" s="6">
        <f t="shared" si="0"/>
        <v>1</v>
      </c>
      <c r="M54" s="6" t="b">
        <f>OR(AO54,AP54)</f>
        <v>1</v>
      </c>
      <c r="N54" s="6"/>
      <c r="O54" s="7"/>
      <c r="P54" s="7"/>
      <c r="Q54" s="7"/>
      <c r="R54" s="7"/>
      <c r="S54" s="7"/>
      <c r="T54" s="7"/>
      <c r="U54" s="7"/>
      <c r="V54" s="7"/>
      <c r="W54" s="7"/>
      <c r="X54" s="7"/>
      <c r="Y54" s="7"/>
      <c r="Z54" s="7"/>
      <c r="AA54" s="7"/>
      <c r="AB54" s="7"/>
      <c r="AC54" s="7"/>
      <c r="AD54" s="7"/>
      <c r="AE54" s="7"/>
      <c r="AF54" s="7"/>
      <c r="AG54" s="7"/>
      <c r="AH54" s="7"/>
      <c r="AI54" s="7"/>
      <c r="AJ54" s="7"/>
      <c r="AK54" s="7"/>
      <c r="AL54" s="7"/>
      <c r="AM54" s="6"/>
      <c r="AN54" s="7"/>
      <c r="AO54" s="7">
        <f>$AO$2</f>
        <v>1</v>
      </c>
      <c r="AP54" s="7">
        <f>$AP$2</f>
        <v>1</v>
      </c>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16"/>
    </row>
    <row r="55" spans="1:143" ht="43.75" x14ac:dyDescent="0.4">
      <c r="A55" s="186">
        <f>IF(M55,COUNTIF($M$4:M55,TRUE),"X")</f>
        <v>43</v>
      </c>
      <c r="B55" s="7" t="s">
        <v>759</v>
      </c>
      <c r="C55" s="127" t="s">
        <v>705</v>
      </c>
      <c r="D55" s="127" t="s">
        <v>760</v>
      </c>
      <c r="E55" s="127" t="s">
        <v>761</v>
      </c>
      <c r="F55" s="126"/>
      <c r="G55" s="126"/>
      <c r="H55" s="127"/>
      <c r="I55" s="190" t="s">
        <v>623</v>
      </c>
      <c r="J55" s="68"/>
      <c r="K55" s="79" t="s">
        <v>762</v>
      </c>
      <c r="L55" s="6">
        <f t="shared" si="0"/>
        <v>1</v>
      </c>
      <c r="M55" s="6" t="b">
        <f>4=SUM(OR(AG55,AH55),CN55,CM55,OR(BW55,CA55,CH55))</f>
        <v>1</v>
      </c>
      <c r="N55" s="6"/>
      <c r="O55" s="7"/>
      <c r="P55" s="7"/>
      <c r="Q55" s="7"/>
      <c r="R55" s="7"/>
      <c r="S55" s="7"/>
      <c r="T55" s="7"/>
      <c r="U55" s="7"/>
      <c r="V55" s="7"/>
      <c r="W55" s="7"/>
      <c r="X55" s="7"/>
      <c r="Y55" s="7"/>
      <c r="Z55" s="7"/>
      <c r="AA55" s="7"/>
      <c r="AB55" s="7"/>
      <c r="AC55" s="7"/>
      <c r="AD55" s="7"/>
      <c r="AE55" s="7"/>
      <c r="AF55" s="7"/>
      <c r="AG55" s="7">
        <f>$AG$2</f>
        <v>1</v>
      </c>
      <c r="AH55" s="7">
        <f>$AH$2</f>
        <v>1</v>
      </c>
      <c r="AI55" s="7"/>
      <c r="AJ55" s="7"/>
      <c r="AK55" s="7"/>
      <c r="AL55" s="7"/>
      <c r="AM55" s="6"/>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f>$BW$2</f>
        <v>1</v>
      </c>
      <c r="BX55" s="7"/>
      <c r="BY55" s="7"/>
      <c r="BZ55" s="7"/>
      <c r="CA55" s="6">
        <f>$CA$2</f>
        <v>1</v>
      </c>
      <c r="CB55" s="7"/>
      <c r="CC55" s="7"/>
      <c r="CD55" s="7"/>
      <c r="CE55" s="7"/>
      <c r="CF55" s="7"/>
      <c r="CG55" s="7"/>
      <c r="CH55" s="6">
        <f>$CH$2</f>
        <v>1</v>
      </c>
      <c r="CI55" s="7"/>
      <c r="CJ55" s="7"/>
      <c r="CK55" s="7"/>
      <c r="CL55" s="7"/>
      <c r="CM55" s="6">
        <f>$CM$2</f>
        <v>1</v>
      </c>
      <c r="CN55" s="6">
        <f>$CN$2</f>
        <v>1</v>
      </c>
      <c r="CO55" s="6"/>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16"/>
    </row>
    <row r="56" spans="1:143" ht="87.45" x14ac:dyDescent="0.4">
      <c r="A56" s="186">
        <f>IF(M56,COUNTIF($M$4:M56,TRUE),"X")</f>
        <v>44</v>
      </c>
      <c r="B56" s="7" t="s">
        <v>763</v>
      </c>
      <c r="C56" s="127" t="s">
        <v>705</v>
      </c>
      <c r="D56" s="127" t="s">
        <v>760</v>
      </c>
      <c r="E56" s="127" t="s">
        <v>1162</v>
      </c>
      <c r="F56" s="126"/>
      <c r="G56" s="126"/>
      <c r="H56" s="127"/>
      <c r="I56" s="190" t="s">
        <v>623</v>
      </c>
      <c r="J56" s="68"/>
      <c r="K56" s="79" t="s">
        <v>764</v>
      </c>
      <c r="L56" s="6">
        <f t="shared" si="0"/>
        <v>1</v>
      </c>
      <c r="M56" s="6" t="b">
        <f>3=SUM(OR(AG56:AL56),OR(AO56,AP56),CM56)</f>
        <v>1</v>
      </c>
      <c r="N56" s="6"/>
      <c r="O56" s="7"/>
      <c r="P56" s="7"/>
      <c r="Q56" s="7"/>
      <c r="R56" s="7"/>
      <c r="S56" s="7"/>
      <c r="T56" s="7"/>
      <c r="U56" s="7"/>
      <c r="V56" s="7"/>
      <c r="W56" s="7"/>
      <c r="X56" s="7"/>
      <c r="Y56" s="7"/>
      <c r="Z56" s="7"/>
      <c r="AA56" s="7"/>
      <c r="AB56" s="7"/>
      <c r="AC56" s="7"/>
      <c r="AD56" s="7"/>
      <c r="AE56" s="7"/>
      <c r="AF56" s="7"/>
      <c r="AG56" s="7">
        <f>$AG$2</f>
        <v>1</v>
      </c>
      <c r="AH56" s="7">
        <f>$AH$2</f>
        <v>1</v>
      </c>
      <c r="AI56" s="7">
        <f>$AI$2</f>
        <v>1</v>
      </c>
      <c r="AJ56" s="7">
        <f>$AJ$2</f>
        <v>1</v>
      </c>
      <c r="AK56" s="7">
        <f>$AK$2</f>
        <v>1</v>
      </c>
      <c r="AL56" s="7">
        <f>$AL$2</f>
        <v>1</v>
      </c>
      <c r="AM56" s="6"/>
      <c r="AN56" s="7"/>
      <c r="AO56" s="7">
        <f>$AO$2</f>
        <v>1</v>
      </c>
      <c r="AP56" s="7">
        <f>$AP$2</f>
        <v>1</v>
      </c>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6"/>
      <c r="CM56" s="6">
        <f>$CM$2</f>
        <v>1</v>
      </c>
      <c r="CN56" s="6"/>
      <c r="CO56" s="6"/>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16"/>
    </row>
    <row r="57" spans="1:143" ht="58.3" x14ac:dyDescent="0.4">
      <c r="A57" s="186">
        <f>IF(M57,COUNTIF($M$4:M57,TRUE),"X")</f>
        <v>45</v>
      </c>
      <c r="B57" s="7" t="s">
        <v>765</v>
      </c>
      <c r="C57" s="127" t="s">
        <v>705</v>
      </c>
      <c r="D57" s="127" t="s">
        <v>760</v>
      </c>
      <c r="E57" s="127" t="s">
        <v>1163</v>
      </c>
      <c r="F57" s="126"/>
      <c r="G57" s="126"/>
      <c r="H57" s="127"/>
      <c r="I57" s="190" t="s">
        <v>623</v>
      </c>
      <c r="J57" s="68"/>
      <c r="K57" s="79" t="s">
        <v>766</v>
      </c>
      <c r="L57" s="6">
        <f t="shared" si="0"/>
        <v>1</v>
      </c>
      <c r="M57" s="6" t="b">
        <f>3=SUM(OR(AG57:AL57),CN57,(OR(BW57,CA57,CH57)))</f>
        <v>1</v>
      </c>
      <c r="N57" s="6"/>
      <c r="O57" s="7"/>
      <c r="P57" s="7"/>
      <c r="Q57" s="7"/>
      <c r="R57" s="7"/>
      <c r="S57" s="7"/>
      <c r="T57" s="7"/>
      <c r="U57" s="7"/>
      <c r="V57" s="7"/>
      <c r="W57" s="7"/>
      <c r="X57" s="7"/>
      <c r="Y57" s="7"/>
      <c r="Z57" s="7"/>
      <c r="AA57" s="7"/>
      <c r="AB57" s="7"/>
      <c r="AC57" s="7"/>
      <c r="AD57" s="7"/>
      <c r="AE57" s="7"/>
      <c r="AF57" s="7"/>
      <c r="AG57" s="7">
        <f>$AG$2</f>
        <v>1</v>
      </c>
      <c r="AH57" s="7">
        <f>$AH$2</f>
        <v>1</v>
      </c>
      <c r="AI57" s="7">
        <f>$AI$2</f>
        <v>1</v>
      </c>
      <c r="AJ57" s="7">
        <f>$AJ$2</f>
        <v>1</v>
      </c>
      <c r="AK57" s="7">
        <f>$AK$2</f>
        <v>1</v>
      </c>
      <c r="AL57" s="7">
        <f>$AL$2</f>
        <v>1</v>
      </c>
      <c r="AM57" s="6"/>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f>$BW$2</f>
        <v>1</v>
      </c>
      <c r="BX57" s="6"/>
      <c r="BY57" s="6"/>
      <c r="BZ57" s="7"/>
      <c r="CA57" s="6">
        <f>$CA$2</f>
        <v>1</v>
      </c>
      <c r="CB57" s="6"/>
      <c r="CC57" s="6"/>
      <c r="CD57" s="6"/>
      <c r="CE57" s="7"/>
      <c r="CF57" s="7"/>
      <c r="CG57" s="7"/>
      <c r="CH57" s="6">
        <f>$CH$2</f>
        <v>1</v>
      </c>
      <c r="CI57" s="6"/>
      <c r="CJ57" s="6"/>
      <c r="CK57" s="6"/>
      <c r="CL57" s="7"/>
      <c r="CM57" s="7"/>
      <c r="CN57" s="6">
        <f>$CN$2</f>
        <v>1</v>
      </c>
      <c r="CO57" s="6"/>
      <c r="CP57" s="7"/>
      <c r="CQ57" s="7"/>
      <c r="CR57" s="7"/>
      <c r="CS57" s="7"/>
      <c r="CT57" s="7"/>
      <c r="CU57" s="7"/>
      <c r="CV57" s="7"/>
      <c r="CW57" s="7"/>
      <c r="CX57" s="7"/>
      <c r="CY57" s="7"/>
      <c r="CZ57" s="7"/>
      <c r="DA57" s="7"/>
      <c r="DB57" s="7"/>
      <c r="DC57" s="7"/>
      <c r="DD57" s="7"/>
      <c r="DE57" s="7"/>
      <c r="DF57" s="7"/>
      <c r="DG57" s="6"/>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16"/>
    </row>
    <row r="58" spans="1:143" ht="87.45" x14ac:dyDescent="0.4">
      <c r="A58" s="186">
        <f>IF(M58,COUNTIF($M$4:M58,TRUE),"X")</f>
        <v>46</v>
      </c>
      <c r="B58" s="7" t="s">
        <v>767</v>
      </c>
      <c r="C58" s="127" t="s">
        <v>705</v>
      </c>
      <c r="D58" s="127" t="s">
        <v>760</v>
      </c>
      <c r="E58" s="127" t="s">
        <v>768</v>
      </c>
      <c r="F58" s="126"/>
      <c r="G58" s="126"/>
      <c r="H58" s="127"/>
      <c r="I58" s="190" t="s">
        <v>623</v>
      </c>
      <c r="J58" s="68"/>
      <c r="K58" s="79" t="s">
        <v>769</v>
      </c>
      <c r="L58" s="6">
        <f t="shared" si="0"/>
        <v>1</v>
      </c>
      <c r="M58" s="6" t="b">
        <f>3=SUM(AB58,OR(AU58,AV58,AX58,AY58,BB58,BC58),OR(CL58,CM58))</f>
        <v>1</v>
      </c>
      <c r="N58" s="6"/>
      <c r="O58" s="7"/>
      <c r="P58" s="7"/>
      <c r="Q58" s="7"/>
      <c r="R58" s="7"/>
      <c r="S58" s="7"/>
      <c r="T58" s="7"/>
      <c r="U58" s="7"/>
      <c r="V58" s="7"/>
      <c r="W58" s="7"/>
      <c r="X58" s="7"/>
      <c r="Y58" s="7"/>
      <c r="Z58" s="7"/>
      <c r="AA58" s="7"/>
      <c r="AB58" s="7">
        <f>$AB$2</f>
        <v>1</v>
      </c>
      <c r="AC58" s="7"/>
      <c r="AD58" s="7"/>
      <c r="AE58" s="7"/>
      <c r="AF58" s="7"/>
      <c r="AG58" s="7"/>
      <c r="AH58" s="7"/>
      <c r="AI58" s="7"/>
      <c r="AJ58" s="7"/>
      <c r="AK58" s="7"/>
      <c r="AL58" s="7"/>
      <c r="AM58" s="6"/>
      <c r="AN58" s="7"/>
      <c r="AO58" s="7"/>
      <c r="AP58" s="7"/>
      <c r="AQ58" s="7"/>
      <c r="AR58" s="7"/>
      <c r="AS58" s="7"/>
      <c r="AT58" s="7"/>
      <c r="AU58" s="7">
        <f>$AU$2</f>
        <v>1</v>
      </c>
      <c r="AV58" s="7">
        <f>$AV$2</f>
        <v>1</v>
      </c>
      <c r="AW58" s="7"/>
      <c r="AX58" s="7">
        <f>$AX$2</f>
        <v>1</v>
      </c>
      <c r="AY58" s="7">
        <f>$AY$2</f>
        <v>1</v>
      </c>
      <c r="AZ58" s="7"/>
      <c r="BA58" s="7"/>
      <c r="BB58" s="7">
        <f>$BB$2</f>
        <v>1</v>
      </c>
      <c r="BC58" s="7">
        <f>$BC$2</f>
        <v>1</v>
      </c>
      <c r="BD58" s="7"/>
      <c r="BE58" s="7"/>
      <c r="BF58" s="7"/>
      <c r="BG58" s="7"/>
      <c r="BH58" s="7"/>
      <c r="BI58" s="7"/>
      <c r="BJ58" s="7"/>
      <c r="BK58" s="6"/>
      <c r="BL58" s="6"/>
      <c r="BM58" s="7"/>
      <c r="BN58" s="7"/>
      <c r="BO58" s="7"/>
      <c r="BP58" s="7"/>
      <c r="BQ58" s="7"/>
      <c r="BR58" s="7"/>
      <c r="BS58" s="7"/>
      <c r="BT58" s="7"/>
      <c r="BU58" s="7"/>
      <c r="BV58" s="7"/>
      <c r="BW58" s="7"/>
      <c r="BX58" s="7"/>
      <c r="BY58" s="7"/>
      <c r="BZ58" s="7"/>
      <c r="CA58" s="7"/>
      <c r="CB58" s="7"/>
      <c r="CC58" s="7"/>
      <c r="CD58" s="7"/>
      <c r="CE58" s="7"/>
      <c r="CF58" s="7"/>
      <c r="CG58" s="6"/>
      <c r="CH58" s="6"/>
      <c r="CI58" s="6"/>
      <c r="CJ58" s="6"/>
      <c r="CK58" s="6"/>
      <c r="CL58" s="6">
        <f>$CL$2</f>
        <v>1</v>
      </c>
      <c r="CM58" s="6">
        <f>$CM$2</f>
        <v>1</v>
      </c>
      <c r="CN58" s="6"/>
      <c r="CO58" s="6"/>
      <c r="CP58" s="7"/>
      <c r="CQ58" s="7"/>
      <c r="CR58" s="7"/>
      <c r="CS58" s="7"/>
      <c r="CT58" s="7"/>
      <c r="CU58" s="7"/>
      <c r="CV58" s="7"/>
      <c r="CW58" s="7"/>
      <c r="CX58" s="7"/>
      <c r="CY58" s="7"/>
      <c r="CZ58" s="6"/>
      <c r="DA58" s="6"/>
      <c r="DB58" s="6"/>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16"/>
    </row>
    <row r="59" spans="1:143" ht="349.75" x14ac:dyDescent="0.4">
      <c r="A59" s="186">
        <f>IF(M59,COUNTIF($M$4:M59,TRUE),"X")</f>
        <v>47</v>
      </c>
      <c r="B59" s="7" t="s">
        <v>770</v>
      </c>
      <c r="C59" s="127" t="s">
        <v>705</v>
      </c>
      <c r="D59" s="127" t="s">
        <v>760</v>
      </c>
      <c r="E59" s="127" t="s">
        <v>1164</v>
      </c>
      <c r="F59" s="126"/>
      <c r="G59" s="126"/>
      <c r="H59" s="127"/>
      <c r="I59" s="190" t="s">
        <v>623</v>
      </c>
      <c r="J59" s="68"/>
      <c r="K59" s="79" t="s">
        <v>771</v>
      </c>
      <c r="L59" s="6">
        <f t="shared" si="0"/>
        <v>1</v>
      </c>
      <c r="M59" s="6" t="b">
        <f>2=SUM(OR(AG59:AL59),CM59)</f>
        <v>1</v>
      </c>
      <c r="N59" s="6"/>
      <c r="O59" s="7"/>
      <c r="P59" s="7"/>
      <c r="Q59" s="7"/>
      <c r="R59" s="7"/>
      <c r="S59" s="7"/>
      <c r="T59" s="7"/>
      <c r="U59" s="7"/>
      <c r="V59" s="7"/>
      <c r="W59" s="7"/>
      <c r="X59" s="7"/>
      <c r="Y59" s="7"/>
      <c r="Z59" s="7"/>
      <c r="AA59" s="7"/>
      <c r="AB59" s="7"/>
      <c r="AC59" s="7"/>
      <c r="AD59" s="7"/>
      <c r="AE59" s="7"/>
      <c r="AF59" s="7"/>
      <c r="AG59" s="7">
        <f>$AG$2</f>
        <v>1</v>
      </c>
      <c r="AH59" s="7">
        <f>$AH$2</f>
        <v>1</v>
      </c>
      <c r="AI59" s="7">
        <f t="shared" ref="AI59:AI64" si="17">$AI$2</f>
        <v>1</v>
      </c>
      <c r="AJ59" s="7">
        <f t="shared" ref="AJ59:AJ64" si="18">$AJ$2</f>
        <v>1</v>
      </c>
      <c r="AK59" s="7">
        <f t="shared" ref="AK59:AK64" si="19">$AK$2</f>
        <v>1</v>
      </c>
      <c r="AL59" s="7">
        <f t="shared" ref="AL59:AL64" si="20">$AL$2</f>
        <v>1</v>
      </c>
      <c r="AM59" s="6"/>
      <c r="AN59" s="7"/>
      <c r="AO59" s="7"/>
      <c r="AP59" s="7"/>
      <c r="AQ59" s="7"/>
      <c r="AR59" s="7"/>
      <c r="AS59" s="7"/>
      <c r="AT59" s="7"/>
      <c r="AU59" s="7"/>
      <c r="AV59" s="7"/>
      <c r="AW59" s="7"/>
      <c r="AX59" s="7"/>
      <c r="AY59" s="7"/>
      <c r="AZ59" s="7"/>
      <c r="BA59" s="7"/>
      <c r="BB59" s="7"/>
      <c r="BC59" s="7"/>
      <c r="BD59" s="7"/>
      <c r="BE59" s="7"/>
      <c r="BF59" s="7"/>
      <c r="BG59" s="7"/>
      <c r="BH59" s="7"/>
      <c r="BI59" s="7"/>
      <c r="BJ59" s="7"/>
      <c r="BK59" s="6"/>
      <c r="BL59" s="6"/>
      <c r="BM59" s="7"/>
      <c r="BN59" s="7"/>
      <c r="BO59" s="7"/>
      <c r="BP59" s="7"/>
      <c r="BQ59" s="7"/>
      <c r="BR59" s="7"/>
      <c r="BS59" s="7"/>
      <c r="BT59" s="7"/>
      <c r="BU59" s="7"/>
      <c r="BV59" s="7"/>
      <c r="BW59" s="7"/>
      <c r="BX59" s="7"/>
      <c r="BY59" s="7"/>
      <c r="BZ59" s="7"/>
      <c r="CA59" s="7"/>
      <c r="CB59" s="7"/>
      <c r="CC59" s="7"/>
      <c r="CD59" s="7"/>
      <c r="CE59" s="7"/>
      <c r="CF59" s="7"/>
      <c r="CG59" s="6"/>
      <c r="CH59" s="6"/>
      <c r="CI59" s="6"/>
      <c r="CJ59" s="6"/>
      <c r="CK59" s="6"/>
      <c r="CL59" s="6"/>
      <c r="CM59" s="6">
        <f>$CM$2</f>
        <v>1</v>
      </c>
      <c r="CN59" s="6"/>
      <c r="CO59" s="6"/>
      <c r="CP59" s="7"/>
      <c r="CQ59" s="7"/>
      <c r="CR59" s="7"/>
      <c r="CS59" s="7"/>
      <c r="CT59" s="7"/>
      <c r="CU59" s="7"/>
      <c r="CV59" s="7"/>
      <c r="CW59" s="7"/>
      <c r="CX59" s="7"/>
      <c r="CY59" s="7"/>
      <c r="CZ59" s="6"/>
      <c r="DA59" s="6"/>
      <c r="DB59" s="6"/>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16"/>
    </row>
    <row r="60" spans="1:143" ht="58.3" x14ac:dyDescent="0.4">
      <c r="A60" s="186">
        <f>IF(M60,COUNTIF($M$4:M60,TRUE),"X")</f>
        <v>48</v>
      </c>
      <c r="B60" s="7" t="s">
        <v>772</v>
      </c>
      <c r="C60" s="127" t="s">
        <v>705</v>
      </c>
      <c r="D60" s="127" t="s">
        <v>760</v>
      </c>
      <c r="E60" s="127" t="s">
        <v>1165</v>
      </c>
      <c r="F60" s="126"/>
      <c r="G60" s="126"/>
      <c r="H60" s="127"/>
      <c r="I60" s="190" t="s">
        <v>623</v>
      </c>
      <c r="J60" s="68"/>
      <c r="K60" s="79" t="s">
        <v>773</v>
      </c>
      <c r="L60" s="6">
        <f t="shared" si="0"/>
        <v>1</v>
      </c>
      <c r="M60" s="70" t="b">
        <f>3=SUM(OR(AG60:AL60),OR(BO60,BP60,BS60,BT60),CM60)</f>
        <v>1</v>
      </c>
      <c r="N60" s="6"/>
      <c r="O60" s="7"/>
      <c r="P60" s="7"/>
      <c r="Q60" s="7"/>
      <c r="R60" s="7"/>
      <c r="S60" s="7"/>
      <c r="T60" s="7"/>
      <c r="U60" s="7"/>
      <c r="V60" s="7"/>
      <c r="W60" s="7"/>
      <c r="X60" s="7"/>
      <c r="Y60" s="7"/>
      <c r="Z60" s="7"/>
      <c r="AA60" s="7"/>
      <c r="AB60" s="7"/>
      <c r="AC60" s="7"/>
      <c r="AD60" s="7"/>
      <c r="AE60" s="7"/>
      <c r="AF60" s="7"/>
      <c r="AG60" s="7">
        <f>$AG$2</f>
        <v>1</v>
      </c>
      <c r="AH60" s="7">
        <f>$AH$2</f>
        <v>1</v>
      </c>
      <c r="AI60" s="7">
        <f t="shared" si="17"/>
        <v>1</v>
      </c>
      <c r="AJ60" s="7">
        <f t="shared" si="18"/>
        <v>1</v>
      </c>
      <c r="AK60" s="7">
        <f t="shared" si="19"/>
        <v>1</v>
      </c>
      <c r="AL60" s="7">
        <f t="shared" si="20"/>
        <v>1</v>
      </c>
      <c r="AM60" s="6"/>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6"/>
      <c r="BO60" s="6">
        <f>$BO$2</f>
        <v>1</v>
      </c>
      <c r="BP60" s="6">
        <f>$BP$2</f>
        <v>1</v>
      </c>
      <c r="BQ60" s="7"/>
      <c r="BR60" s="7"/>
      <c r="BS60" s="7">
        <f>$BS$2</f>
        <v>1</v>
      </c>
      <c r="BT60" s="7">
        <f>$BT$2</f>
        <v>1</v>
      </c>
      <c r="BU60" s="7"/>
      <c r="BV60" s="6"/>
      <c r="BW60" s="7"/>
      <c r="BX60" s="7"/>
      <c r="BY60" s="7"/>
      <c r="BZ60" s="7"/>
      <c r="CA60" s="7"/>
      <c r="CB60" s="7"/>
      <c r="CC60" s="7"/>
      <c r="CD60" s="7"/>
      <c r="CE60" s="7"/>
      <c r="CF60" s="7"/>
      <c r="CG60" s="7"/>
      <c r="CH60" s="7"/>
      <c r="CI60" s="7"/>
      <c r="CJ60" s="7"/>
      <c r="CK60" s="7"/>
      <c r="CL60" s="7"/>
      <c r="CM60" s="6">
        <f>$CM$2</f>
        <v>1</v>
      </c>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16"/>
    </row>
    <row r="61" spans="1:143" ht="102" x14ac:dyDescent="0.4">
      <c r="A61" s="186">
        <f>IF(M61,COUNTIF($M$4:M61,TRUE),"X")</f>
        <v>49</v>
      </c>
      <c r="B61" s="7" t="s">
        <v>774</v>
      </c>
      <c r="C61" s="127" t="s">
        <v>705</v>
      </c>
      <c r="D61" s="127" t="s">
        <v>760</v>
      </c>
      <c r="E61" s="127" t="s">
        <v>1166</v>
      </c>
      <c r="F61" s="126"/>
      <c r="G61" s="126"/>
      <c r="H61" s="127"/>
      <c r="I61" s="190" t="s">
        <v>623</v>
      </c>
      <c r="J61" s="68"/>
      <c r="K61" s="79" t="s">
        <v>755</v>
      </c>
      <c r="L61" s="6">
        <f t="shared" si="0"/>
        <v>1</v>
      </c>
      <c r="M61" s="6" t="b">
        <f>2=SUM(OR(AN61:AP61),OR(AG61:AL61))</f>
        <v>1</v>
      </c>
      <c r="N61" s="6"/>
      <c r="O61" s="7"/>
      <c r="P61" s="7"/>
      <c r="Q61" s="7"/>
      <c r="R61" s="7"/>
      <c r="S61" s="7"/>
      <c r="T61" s="7"/>
      <c r="U61" s="7"/>
      <c r="V61" s="7"/>
      <c r="W61" s="7"/>
      <c r="X61" s="7"/>
      <c r="Y61" s="7"/>
      <c r="Z61" s="7"/>
      <c r="AA61" s="7"/>
      <c r="AB61" s="7"/>
      <c r="AC61" s="7"/>
      <c r="AD61" s="7"/>
      <c r="AE61" s="7"/>
      <c r="AF61" s="7"/>
      <c r="AG61" s="7">
        <f>$AG$2</f>
        <v>1</v>
      </c>
      <c r="AH61" s="7">
        <f>$AH$2</f>
        <v>1</v>
      </c>
      <c r="AI61" s="7">
        <f t="shared" si="17"/>
        <v>1</v>
      </c>
      <c r="AJ61" s="7">
        <f t="shared" si="18"/>
        <v>1</v>
      </c>
      <c r="AK61" s="7">
        <f t="shared" si="19"/>
        <v>1</v>
      </c>
      <c r="AL61" s="7">
        <f t="shared" si="20"/>
        <v>1</v>
      </c>
      <c r="AM61" s="6"/>
      <c r="AN61" s="7">
        <f>$AN$2</f>
        <v>1</v>
      </c>
      <c r="AO61" s="7">
        <f>$AO$2</f>
        <v>1</v>
      </c>
      <c r="AP61" s="7">
        <f>$AP$2</f>
        <v>1</v>
      </c>
      <c r="AQ61" s="7"/>
      <c r="AR61" s="7"/>
      <c r="AS61" s="7"/>
      <c r="AT61" s="7"/>
      <c r="AU61" s="7"/>
      <c r="AV61" s="7"/>
      <c r="AW61" s="7"/>
      <c r="AX61" s="7"/>
      <c r="AY61" s="7"/>
      <c r="AZ61" s="7"/>
      <c r="BA61" s="7"/>
      <c r="BB61" s="7"/>
      <c r="BC61" s="7"/>
      <c r="BD61" s="7"/>
      <c r="BE61" s="7"/>
      <c r="BF61" s="7"/>
      <c r="BG61" s="7"/>
      <c r="BH61" s="7"/>
      <c r="BI61" s="7"/>
      <c r="BJ61" s="7"/>
      <c r="BK61" s="7"/>
      <c r="BL61" s="7"/>
      <c r="BM61" s="7"/>
      <c r="BN61" s="6"/>
      <c r="BO61" s="6"/>
      <c r="BP61" s="6"/>
      <c r="BQ61" s="7"/>
      <c r="BR61" s="7"/>
      <c r="BS61" s="7"/>
      <c r="BT61" s="7"/>
      <c r="BU61" s="7"/>
      <c r="BV61" s="6"/>
      <c r="BW61" s="7"/>
      <c r="BX61" s="7"/>
      <c r="BY61" s="7"/>
      <c r="BZ61" s="7"/>
      <c r="CA61" s="7"/>
      <c r="CB61" s="7"/>
      <c r="CC61" s="7"/>
      <c r="CD61" s="7"/>
      <c r="CE61" s="7"/>
      <c r="CF61" s="7"/>
      <c r="CG61" s="7"/>
      <c r="CH61" s="7"/>
      <c r="CI61" s="7"/>
      <c r="CJ61" s="7"/>
      <c r="CK61" s="7"/>
      <c r="CL61" s="7"/>
      <c r="CM61" s="6"/>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16"/>
    </row>
    <row r="62" spans="1:143" ht="131.15" x14ac:dyDescent="0.4">
      <c r="A62" s="186">
        <f>IF(M62,COUNTIF($M$4:M62,TRUE),"X")</f>
        <v>50</v>
      </c>
      <c r="B62" s="7" t="s">
        <v>775</v>
      </c>
      <c r="C62" s="127" t="s">
        <v>705</v>
      </c>
      <c r="D62" s="127" t="s">
        <v>760</v>
      </c>
      <c r="E62" s="127" t="s">
        <v>1167</v>
      </c>
      <c r="F62" s="126"/>
      <c r="G62" s="126"/>
      <c r="H62" s="127"/>
      <c r="I62" s="190" t="s">
        <v>623</v>
      </c>
      <c r="J62" s="68"/>
      <c r="K62" s="79" t="s">
        <v>776</v>
      </c>
      <c r="L62" s="6">
        <f t="shared" si="0"/>
        <v>1</v>
      </c>
      <c r="M62" s="70" t="b">
        <f>4=SUM(OR(AI62:AL62),CE62,CF62,DA62)</f>
        <v>1</v>
      </c>
      <c r="N62" s="6"/>
      <c r="O62" s="7"/>
      <c r="P62" s="7"/>
      <c r="Q62" s="7"/>
      <c r="R62" s="7"/>
      <c r="S62" s="7"/>
      <c r="T62" s="7"/>
      <c r="U62" s="7"/>
      <c r="V62" s="7"/>
      <c r="W62" s="7"/>
      <c r="X62" s="7"/>
      <c r="Y62" s="7"/>
      <c r="Z62" s="7"/>
      <c r="AA62" s="7"/>
      <c r="AB62" s="7"/>
      <c r="AC62" s="7"/>
      <c r="AD62" s="7"/>
      <c r="AE62" s="7"/>
      <c r="AF62" s="7"/>
      <c r="AG62" s="7"/>
      <c r="AH62" s="7"/>
      <c r="AI62" s="7">
        <f t="shared" si="17"/>
        <v>1</v>
      </c>
      <c r="AJ62" s="7">
        <f t="shared" si="18"/>
        <v>1</v>
      </c>
      <c r="AK62" s="7">
        <f t="shared" si="19"/>
        <v>1</v>
      </c>
      <c r="AL62" s="7">
        <f t="shared" si="20"/>
        <v>1</v>
      </c>
      <c r="AM62" s="6"/>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6"/>
      <c r="BO62" s="6"/>
      <c r="BP62" s="6"/>
      <c r="BQ62" s="7"/>
      <c r="BR62" s="7"/>
      <c r="BS62" s="7"/>
      <c r="BT62" s="7"/>
      <c r="BU62" s="7"/>
      <c r="BV62" s="6"/>
      <c r="BW62" s="7"/>
      <c r="BX62" s="7"/>
      <c r="BY62" s="7"/>
      <c r="BZ62" s="7"/>
      <c r="CA62" s="7"/>
      <c r="CB62" s="7"/>
      <c r="CC62" s="7"/>
      <c r="CD62" s="7"/>
      <c r="CE62" s="7">
        <f>$CE$2</f>
        <v>1</v>
      </c>
      <c r="CF62" s="7">
        <f>$CF$2</f>
        <v>1</v>
      </c>
      <c r="CG62" s="7"/>
      <c r="CH62" s="7"/>
      <c r="CI62" s="7"/>
      <c r="CJ62" s="7"/>
      <c r="CK62" s="7"/>
      <c r="CL62" s="7"/>
      <c r="CM62" s="6"/>
      <c r="CN62" s="7"/>
      <c r="CO62" s="7"/>
      <c r="CP62" s="7"/>
      <c r="CQ62" s="7"/>
      <c r="CR62" s="7"/>
      <c r="CS62" s="7"/>
      <c r="CT62" s="7"/>
      <c r="CU62" s="7"/>
      <c r="CV62" s="7"/>
      <c r="CW62" s="7"/>
      <c r="CX62" s="7"/>
      <c r="CY62" s="7"/>
      <c r="CZ62" s="7"/>
      <c r="DA62" s="7">
        <f>$DA$2</f>
        <v>1</v>
      </c>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16"/>
    </row>
    <row r="63" spans="1:143" ht="131.15" x14ac:dyDescent="0.4">
      <c r="A63" s="186">
        <f>IF(M63,COUNTIF($M$4:M63,TRUE),"X")</f>
        <v>51</v>
      </c>
      <c r="B63" s="7" t="s">
        <v>777</v>
      </c>
      <c r="C63" s="127" t="s">
        <v>705</v>
      </c>
      <c r="D63" s="127" t="s">
        <v>760</v>
      </c>
      <c r="E63" s="127" t="s">
        <v>1168</v>
      </c>
      <c r="F63" s="126"/>
      <c r="G63" s="126"/>
      <c r="H63" s="127"/>
      <c r="I63" s="190" t="s">
        <v>623</v>
      </c>
      <c r="J63" s="68"/>
      <c r="K63" s="79" t="s">
        <v>776</v>
      </c>
      <c r="L63" s="6">
        <f t="shared" si="0"/>
        <v>1</v>
      </c>
      <c r="M63" s="70" t="b">
        <f>4=SUM(OR(AI63:AL63),CE63,CF63,DA63)</f>
        <v>1</v>
      </c>
      <c r="N63" s="6"/>
      <c r="O63" s="7"/>
      <c r="P63" s="7"/>
      <c r="Q63" s="7"/>
      <c r="R63" s="7"/>
      <c r="S63" s="7"/>
      <c r="T63" s="7"/>
      <c r="U63" s="7"/>
      <c r="V63" s="7"/>
      <c r="W63" s="7"/>
      <c r="X63" s="7"/>
      <c r="Y63" s="7"/>
      <c r="Z63" s="7"/>
      <c r="AA63" s="7"/>
      <c r="AB63" s="7"/>
      <c r="AC63" s="7"/>
      <c r="AD63" s="7"/>
      <c r="AE63" s="7"/>
      <c r="AF63" s="7"/>
      <c r="AG63" s="7"/>
      <c r="AH63" s="7"/>
      <c r="AI63" s="7">
        <f t="shared" si="17"/>
        <v>1</v>
      </c>
      <c r="AJ63" s="7">
        <f t="shared" si="18"/>
        <v>1</v>
      </c>
      <c r="AK63" s="7">
        <f t="shared" si="19"/>
        <v>1</v>
      </c>
      <c r="AL63" s="7">
        <f t="shared" si="20"/>
        <v>1</v>
      </c>
      <c r="AM63" s="6"/>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6"/>
      <c r="BO63" s="6"/>
      <c r="BP63" s="6"/>
      <c r="BQ63" s="7"/>
      <c r="BR63" s="7"/>
      <c r="BS63" s="7"/>
      <c r="BT63" s="7"/>
      <c r="BU63" s="7"/>
      <c r="BV63" s="6"/>
      <c r="BW63" s="7"/>
      <c r="BX63" s="7"/>
      <c r="BY63" s="7"/>
      <c r="BZ63" s="7"/>
      <c r="CA63" s="7"/>
      <c r="CB63" s="7"/>
      <c r="CC63" s="7"/>
      <c r="CD63" s="7"/>
      <c r="CE63" s="7">
        <f>$CE$2</f>
        <v>1</v>
      </c>
      <c r="CF63" s="7">
        <f>$CF$2</f>
        <v>1</v>
      </c>
      <c r="CG63" s="7"/>
      <c r="CH63" s="7"/>
      <c r="CI63" s="7"/>
      <c r="CJ63" s="7"/>
      <c r="CK63" s="7"/>
      <c r="CL63" s="7"/>
      <c r="CM63" s="6"/>
      <c r="CN63" s="7"/>
      <c r="CO63" s="7"/>
      <c r="CP63" s="7"/>
      <c r="CQ63" s="7"/>
      <c r="CR63" s="7"/>
      <c r="CS63" s="7"/>
      <c r="CT63" s="7"/>
      <c r="CU63" s="7"/>
      <c r="CV63" s="7"/>
      <c r="CW63" s="7"/>
      <c r="CX63" s="7"/>
      <c r="CY63" s="7"/>
      <c r="CZ63" s="7"/>
      <c r="DA63" s="7">
        <f>$DA$2</f>
        <v>1</v>
      </c>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16"/>
    </row>
    <row r="64" spans="1:143" ht="72.900000000000006" x14ac:dyDescent="0.4">
      <c r="A64" s="186">
        <f>IF(M64,COUNTIF($M$4:M64,TRUE),"X")</f>
        <v>52</v>
      </c>
      <c r="B64" s="7" t="s">
        <v>778</v>
      </c>
      <c r="C64" s="127" t="s">
        <v>705</v>
      </c>
      <c r="D64" s="127" t="s">
        <v>760</v>
      </c>
      <c r="E64" s="127" t="s">
        <v>1235</v>
      </c>
      <c r="F64" s="126"/>
      <c r="G64" s="126"/>
      <c r="H64" s="127"/>
      <c r="I64" s="190" t="s">
        <v>623</v>
      </c>
      <c r="J64" s="68"/>
      <c r="K64" s="79" t="s">
        <v>779</v>
      </c>
      <c r="L64" s="6">
        <f t="shared" si="0"/>
        <v>1</v>
      </c>
      <c r="M64" s="70" t="b">
        <f>2=SUM(OR(AG64:AL64),OR(CC64,CD64))</f>
        <v>1</v>
      </c>
      <c r="N64" s="6"/>
      <c r="O64" s="7"/>
      <c r="P64" s="7"/>
      <c r="Q64" s="7"/>
      <c r="R64" s="7"/>
      <c r="S64" s="7"/>
      <c r="T64" s="7"/>
      <c r="U64" s="7"/>
      <c r="V64" s="7"/>
      <c r="W64" s="7"/>
      <c r="X64" s="7"/>
      <c r="Y64" s="7"/>
      <c r="Z64" s="7"/>
      <c r="AA64" s="7"/>
      <c r="AB64" s="7"/>
      <c r="AC64" s="7"/>
      <c r="AD64" s="7"/>
      <c r="AE64" s="7"/>
      <c r="AF64" s="7"/>
      <c r="AG64" s="7">
        <f>$AG$2</f>
        <v>1</v>
      </c>
      <c r="AH64" s="7">
        <f>$AH$2</f>
        <v>1</v>
      </c>
      <c r="AI64" s="7">
        <f t="shared" si="17"/>
        <v>1</v>
      </c>
      <c r="AJ64" s="7">
        <f t="shared" si="18"/>
        <v>1</v>
      </c>
      <c r="AK64" s="7">
        <f t="shared" si="19"/>
        <v>1</v>
      </c>
      <c r="AL64" s="7">
        <f t="shared" si="20"/>
        <v>1</v>
      </c>
      <c r="AM64" s="6"/>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6"/>
      <c r="BO64" s="6"/>
      <c r="BP64" s="6"/>
      <c r="BQ64" s="7"/>
      <c r="BR64" s="7"/>
      <c r="BS64" s="7"/>
      <c r="BT64" s="7"/>
      <c r="BU64" s="7"/>
      <c r="BV64" s="6"/>
      <c r="BW64" s="7"/>
      <c r="BX64" s="7"/>
      <c r="BY64" s="7"/>
      <c r="BZ64" s="7"/>
      <c r="CA64" s="7"/>
      <c r="CB64" s="7"/>
      <c r="CC64" s="7">
        <f>$CC$2</f>
        <v>1</v>
      </c>
      <c r="CD64" s="7">
        <f>$CD$2</f>
        <v>1</v>
      </c>
      <c r="CE64" s="7"/>
      <c r="CF64" s="7"/>
      <c r="CG64" s="7"/>
      <c r="CH64" s="7"/>
      <c r="CI64" s="7"/>
      <c r="CJ64" s="7"/>
      <c r="CK64" s="7"/>
      <c r="CL64" s="7"/>
      <c r="CM64" s="6"/>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16"/>
    </row>
    <row r="65" spans="1:143" ht="72.900000000000006" x14ac:dyDescent="0.4">
      <c r="A65" s="186">
        <f>IF(M65,COUNTIF($M$4:M65,TRUE),"X")</f>
        <v>53</v>
      </c>
      <c r="B65" s="7" t="s">
        <v>780</v>
      </c>
      <c r="C65" s="127" t="s">
        <v>705</v>
      </c>
      <c r="D65" s="127" t="s">
        <v>781</v>
      </c>
      <c r="E65" s="127" t="s">
        <v>782</v>
      </c>
      <c r="F65" s="126"/>
      <c r="G65" s="126"/>
      <c r="H65" s="127"/>
      <c r="I65" s="190" t="s">
        <v>623</v>
      </c>
      <c r="J65" s="68"/>
      <c r="K65" s="79" t="s">
        <v>783</v>
      </c>
      <c r="L65" s="6">
        <f t="shared" si="0"/>
        <v>1</v>
      </c>
      <c r="M65" s="6" t="b">
        <f>3=SUM(OR(AO65,AP65),OR(AG65,AH65),CG65)</f>
        <v>1</v>
      </c>
      <c r="N65" s="6"/>
      <c r="O65" s="7"/>
      <c r="P65" s="7"/>
      <c r="Q65" s="7"/>
      <c r="R65" s="7"/>
      <c r="S65" s="7"/>
      <c r="T65" s="7"/>
      <c r="U65" s="7"/>
      <c r="V65" s="7"/>
      <c r="W65" s="7"/>
      <c r="X65" s="7"/>
      <c r="Y65" s="7"/>
      <c r="Z65" s="7"/>
      <c r="AA65" s="7"/>
      <c r="AB65" s="7"/>
      <c r="AC65" s="7"/>
      <c r="AD65" s="7"/>
      <c r="AE65" s="7"/>
      <c r="AF65" s="7"/>
      <c r="AG65" s="7">
        <f>$AG$2</f>
        <v>1</v>
      </c>
      <c r="AH65" s="7">
        <f>$AH$2</f>
        <v>1</v>
      </c>
      <c r="AI65" s="7"/>
      <c r="AJ65" s="7"/>
      <c r="AK65" s="7"/>
      <c r="AL65" s="7"/>
      <c r="AM65" s="6"/>
      <c r="AN65" s="7"/>
      <c r="AO65" s="7">
        <f>$AO$2</f>
        <v>1</v>
      </c>
      <c r="AP65" s="7">
        <f>$AP$2</f>
        <v>1</v>
      </c>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6">
        <f>$CG$2</f>
        <v>1</v>
      </c>
      <c r="CH65" s="7"/>
      <c r="CI65" s="7"/>
      <c r="CJ65" s="7"/>
      <c r="CK65" s="7"/>
      <c r="CL65" s="7"/>
      <c r="CM65" s="7"/>
      <c r="CN65" s="7"/>
      <c r="CO65" s="7"/>
      <c r="CP65" s="7"/>
      <c r="CQ65" s="7"/>
      <c r="CR65" s="7"/>
      <c r="CS65" s="7"/>
      <c r="CT65" s="7"/>
      <c r="CU65" s="7"/>
      <c r="CV65" s="7"/>
      <c r="CW65" s="7"/>
      <c r="CX65" s="7"/>
      <c r="CY65" s="7"/>
      <c r="CZ65" s="6"/>
      <c r="DA65" s="6"/>
      <c r="DB65" s="6"/>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16"/>
    </row>
    <row r="66" spans="1:143" ht="72.900000000000006" x14ac:dyDescent="0.4">
      <c r="A66" s="186">
        <f>IF(M66,COUNTIF($M$4:M66,TRUE),"X")</f>
        <v>54</v>
      </c>
      <c r="B66" s="7" t="s">
        <v>784</v>
      </c>
      <c r="C66" s="127" t="s">
        <v>705</v>
      </c>
      <c r="D66" s="127" t="s">
        <v>785</v>
      </c>
      <c r="E66" s="244" t="s">
        <v>1173</v>
      </c>
      <c r="F66" s="126"/>
      <c r="G66" s="126"/>
      <c r="H66" s="127"/>
      <c r="I66" s="190" t="s">
        <v>623</v>
      </c>
      <c r="J66" s="68"/>
      <c r="K66" s="79" t="s">
        <v>786</v>
      </c>
      <c r="L66" s="6">
        <f t="shared" si="0"/>
        <v>1</v>
      </c>
      <c r="M66" s="6" t="b">
        <f>OR(AN66:AP66)</f>
        <v>1</v>
      </c>
      <c r="N66" s="6"/>
      <c r="O66" s="7"/>
      <c r="P66" s="7"/>
      <c r="Q66" s="7"/>
      <c r="R66" s="7"/>
      <c r="S66" s="7"/>
      <c r="T66" s="7"/>
      <c r="U66" s="7"/>
      <c r="V66" s="7"/>
      <c r="W66" s="7"/>
      <c r="X66" s="7"/>
      <c r="Y66" s="7"/>
      <c r="Z66" s="7"/>
      <c r="AA66" s="7"/>
      <c r="AB66" s="7"/>
      <c r="AC66" s="7"/>
      <c r="AD66" s="7"/>
      <c r="AE66" s="7"/>
      <c r="AF66" s="7"/>
      <c r="AG66" s="7"/>
      <c r="AH66" s="7"/>
      <c r="AI66" s="7"/>
      <c r="AJ66" s="7"/>
      <c r="AK66" s="7"/>
      <c r="AL66" s="7"/>
      <c r="AM66" s="6"/>
      <c r="AN66" s="7">
        <f>$AN$2</f>
        <v>1</v>
      </c>
      <c r="AO66" s="7">
        <f>$AO$2</f>
        <v>1</v>
      </c>
      <c r="AP66" s="7">
        <f>$AP$2</f>
        <v>1</v>
      </c>
      <c r="AQ66" s="7"/>
      <c r="AR66" s="7"/>
      <c r="AS66" s="7"/>
      <c r="AT66" s="7"/>
      <c r="AU66" s="7"/>
      <c r="AV66" s="7"/>
      <c r="AW66" s="7"/>
      <c r="AX66" s="7"/>
      <c r="AY66" s="7"/>
      <c r="AZ66" s="7"/>
      <c r="BA66" s="7"/>
      <c r="BB66" s="7"/>
      <c r="BC66" s="7"/>
      <c r="BD66" s="7"/>
      <c r="BE66" s="7"/>
      <c r="BF66" s="7"/>
      <c r="BG66" s="7"/>
      <c r="BH66" s="7"/>
      <c r="BI66" s="7"/>
      <c r="BJ66" s="7"/>
      <c r="BK66" s="6"/>
      <c r="BL66" s="6"/>
      <c r="BM66" s="7"/>
      <c r="BN66" s="7"/>
      <c r="BO66" s="7"/>
      <c r="BP66" s="7"/>
      <c r="BQ66" s="7"/>
      <c r="BR66" s="7"/>
      <c r="BS66" s="7"/>
      <c r="BT66" s="7"/>
      <c r="BU66" s="7"/>
      <c r="BV66" s="7"/>
      <c r="BW66" s="7"/>
      <c r="BX66" s="7"/>
      <c r="BY66" s="7"/>
      <c r="BZ66" s="7"/>
      <c r="CA66" s="7"/>
      <c r="CB66" s="7"/>
      <c r="CC66" s="7"/>
      <c r="CD66" s="7"/>
      <c r="CE66" s="7"/>
      <c r="CF66" s="7"/>
      <c r="CG66" s="6"/>
      <c r="CH66" s="6"/>
      <c r="CI66" s="6"/>
      <c r="CJ66" s="6"/>
      <c r="CK66" s="6"/>
      <c r="CL66" s="7"/>
      <c r="CM66" s="7"/>
      <c r="CN66" s="7"/>
      <c r="CO66" s="7"/>
      <c r="CP66" s="7"/>
      <c r="CQ66" s="7"/>
      <c r="CR66" s="7"/>
      <c r="CS66" s="7"/>
      <c r="CT66" s="7"/>
      <c r="CU66" s="7"/>
      <c r="CV66" s="7"/>
      <c r="CW66" s="7"/>
      <c r="CX66" s="7"/>
      <c r="CY66" s="7"/>
      <c r="CZ66" s="6"/>
      <c r="DA66" s="6"/>
      <c r="DB66" s="6"/>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16"/>
    </row>
    <row r="67" spans="1:143" ht="36.9" x14ac:dyDescent="0.4">
      <c r="A67" s="186">
        <f>IF(M67,COUNTIF($M$4:M67,TRUE),"X")</f>
        <v>55</v>
      </c>
      <c r="B67" s="7" t="s">
        <v>787</v>
      </c>
      <c r="C67" s="127" t="s">
        <v>705</v>
      </c>
      <c r="D67" s="127" t="s">
        <v>785</v>
      </c>
      <c r="E67" s="127" t="s">
        <v>788</v>
      </c>
      <c r="F67" s="126"/>
      <c r="G67" s="126"/>
      <c r="H67" s="127"/>
      <c r="I67" s="190" t="s">
        <v>623</v>
      </c>
      <c r="J67" s="68"/>
      <c r="K67" s="79" t="s">
        <v>789</v>
      </c>
      <c r="L67" s="6">
        <f t="shared" si="0"/>
        <v>1</v>
      </c>
      <c r="M67" s="6" t="b">
        <f>3=SUM(OR(AG67,AH67),AM67,DB67)</f>
        <v>1</v>
      </c>
      <c r="N67" s="6"/>
      <c r="O67" s="7"/>
      <c r="P67" s="7"/>
      <c r="Q67" s="7"/>
      <c r="R67" s="7"/>
      <c r="S67" s="7"/>
      <c r="T67" s="7"/>
      <c r="U67" s="7"/>
      <c r="V67" s="7"/>
      <c r="W67" s="7"/>
      <c r="X67" s="7"/>
      <c r="Y67" s="7"/>
      <c r="Z67" s="7"/>
      <c r="AA67" s="7"/>
      <c r="AB67" s="7"/>
      <c r="AC67" s="7"/>
      <c r="AD67" s="7"/>
      <c r="AE67" s="7"/>
      <c r="AF67" s="7"/>
      <c r="AG67" s="7">
        <f>$AG$2</f>
        <v>1</v>
      </c>
      <c r="AH67" s="7">
        <f>$AH$2</f>
        <v>1</v>
      </c>
      <c r="AI67" s="7"/>
      <c r="AJ67" s="7"/>
      <c r="AK67" s="7"/>
      <c r="AL67" s="7"/>
      <c r="AM67" s="6">
        <f>AM$2</f>
        <v>1</v>
      </c>
      <c r="AN67" s="7"/>
      <c r="AO67" s="7"/>
      <c r="AP67" s="7"/>
      <c r="AQ67" s="7"/>
      <c r="AR67" s="7"/>
      <c r="AS67" s="7"/>
      <c r="AT67" s="7"/>
      <c r="AU67" s="7"/>
      <c r="AV67" s="7"/>
      <c r="AW67" s="7"/>
      <c r="AX67" s="7"/>
      <c r="AY67" s="7"/>
      <c r="AZ67" s="7"/>
      <c r="BA67" s="7"/>
      <c r="BB67" s="7"/>
      <c r="BC67" s="7"/>
      <c r="BD67" s="7"/>
      <c r="BE67" s="7"/>
      <c r="BF67" s="7"/>
      <c r="BG67" s="7"/>
      <c r="BH67" s="7"/>
      <c r="BI67" s="7"/>
      <c r="BJ67" s="7"/>
      <c r="BK67" s="6"/>
      <c r="BL67" s="6"/>
      <c r="BM67" s="7"/>
      <c r="BN67" s="7"/>
      <c r="BO67" s="7"/>
      <c r="BP67" s="7"/>
      <c r="BQ67" s="7"/>
      <c r="BR67" s="7"/>
      <c r="BS67" s="7"/>
      <c r="BT67" s="7"/>
      <c r="BU67" s="7"/>
      <c r="BV67" s="7"/>
      <c r="BW67" s="7"/>
      <c r="BX67" s="7"/>
      <c r="BY67" s="7"/>
      <c r="BZ67" s="7"/>
      <c r="CA67" s="7"/>
      <c r="CB67" s="7"/>
      <c r="CC67" s="7"/>
      <c r="CD67" s="7"/>
      <c r="CE67" s="7"/>
      <c r="CF67" s="7"/>
      <c r="CG67" s="6"/>
      <c r="CH67" s="6"/>
      <c r="CI67" s="6"/>
      <c r="CJ67" s="6"/>
      <c r="CK67" s="6"/>
      <c r="CL67" s="7"/>
      <c r="CM67" s="7"/>
      <c r="CN67" s="7"/>
      <c r="CO67" s="7"/>
      <c r="CP67" s="7"/>
      <c r="CQ67" s="7"/>
      <c r="CR67" s="7"/>
      <c r="CS67" s="7"/>
      <c r="CT67" s="7"/>
      <c r="CU67" s="7"/>
      <c r="CV67" s="7"/>
      <c r="CW67" s="7"/>
      <c r="CX67" s="7"/>
      <c r="CY67" s="7"/>
      <c r="CZ67" s="6"/>
      <c r="DA67" s="6"/>
      <c r="DB67" s="6">
        <f>$DB$2</f>
        <v>1</v>
      </c>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16"/>
    </row>
    <row r="68" spans="1:143" ht="29.15" x14ac:dyDescent="0.4">
      <c r="A68" s="186" t="str">
        <f>IF(M68,COUNTIF($M$4:M68,TRUE),"X")</f>
        <v>X</v>
      </c>
      <c r="B68" s="7" t="s">
        <v>790</v>
      </c>
      <c r="C68" s="127" t="s">
        <v>705</v>
      </c>
      <c r="D68" s="127" t="s">
        <v>785</v>
      </c>
      <c r="E68" s="127" t="s">
        <v>791</v>
      </c>
      <c r="F68" s="126"/>
      <c r="G68" s="126"/>
      <c r="H68" s="127"/>
      <c r="I68" s="190" t="s">
        <v>623</v>
      </c>
      <c r="J68" s="68"/>
      <c r="K68" s="79" t="s">
        <v>792</v>
      </c>
      <c r="L68" s="6">
        <f t="shared" ref="L68:L131" si="21">IF(M68=TRUE,1,0)</f>
        <v>0</v>
      </c>
      <c r="M68" s="6" t="b">
        <f>3=SUM(O68,AB68,N68)</f>
        <v>0</v>
      </c>
      <c r="N68" s="6">
        <f>$N$2</f>
        <v>0</v>
      </c>
      <c r="O68" s="7">
        <f>$O$2</f>
        <v>1</v>
      </c>
      <c r="P68" s="7"/>
      <c r="Q68" s="7"/>
      <c r="R68" s="7"/>
      <c r="S68" s="7"/>
      <c r="T68" s="7"/>
      <c r="U68" s="7"/>
      <c r="V68" s="7"/>
      <c r="W68" s="7"/>
      <c r="X68" s="7"/>
      <c r="Y68" s="7"/>
      <c r="Z68" s="7"/>
      <c r="AA68" s="7"/>
      <c r="AB68" s="7">
        <f>$AB$2</f>
        <v>1</v>
      </c>
      <c r="AC68" s="7"/>
      <c r="AD68" s="7"/>
      <c r="AE68" s="7"/>
      <c r="AF68" s="7"/>
      <c r="AG68" s="7"/>
      <c r="AH68" s="7"/>
      <c r="AI68" s="7"/>
      <c r="AJ68" s="7"/>
      <c r="AK68" s="7"/>
      <c r="AL68" s="7"/>
      <c r="AM68" s="6"/>
      <c r="AN68" s="7"/>
      <c r="AO68" s="7"/>
      <c r="AP68" s="7"/>
      <c r="AQ68" s="7"/>
      <c r="AR68" s="7"/>
      <c r="AS68" s="7"/>
      <c r="AT68" s="7"/>
      <c r="AU68" s="7"/>
      <c r="AV68" s="7"/>
      <c r="AW68" s="7"/>
      <c r="AX68" s="7"/>
      <c r="AY68" s="7"/>
      <c r="AZ68" s="7"/>
      <c r="BA68" s="7"/>
      <c r="BB68" s="7"/>
      <c r="BC68" s="7"/>
      <c r="BD68" s="7"/>
      <c r="BE68" s="7"/>
      <c r="BF68" s="7"/>
      <c r="BG68" s="7"/>
      <c r="BH68" s="7"/>
      <c r="BI68" s="7"/>
      <c r="BJ68" s="7"/>
      <c r="BK68" s="6"/>
      <c r="BL68" s="6"/>
      <c r="BM68" s="7"/>
      <c r="BN68" s="7"/>
      <c r="BO68" s="7"/>
      <c r="BP68" s="7"/>
      <c r="BQ68" s="7"/>
      <c r="BR68" s="7"/>
      <c r="BS68" s="7"/>
      <c r="BT68" s="7"/>
      <c r="BU68" s="7"/>
      <c r="BV68" s="7"/>
      <c r="BW68" s="7"/>
      <c r="BX68" s="7"/>
      <c r="BY68" s="7"/>
      <c r="BZ68" s="7"/>
      <c r="CA68" s="7"/>
      <c r="CB68" s="7"/>
      <c r="CC68" s="7"/>
      <c r="CD68" s="7"/>
      <c r="CE68" s="7"/>
      <c r="CF68" s="7"/>
      <c r="CG68" s="6"/>
      <c r="CH68" s="6"/>
      <c r="CI68" s="6"/>
      <c r="CJ68" s="6"/>
      <c r="CK68" s="6"/>
      <c r="CL68" s="7"/>
      <c r="CM68" s="7"/>
      <c r="CN68" s="7"/>
      <c r="CO68" s="7"/>
      <c r="CP68" s="7"/>
      <c r="CQ68" s="7"/>
      <c r="CR68" s="7"/>
      <c r="CS68" s="7"/>
      <c r="CT68" s="7"/>
      <c r="CU68" s="7"/>
      <c r="CV68" s="7"/>
      <c r="CW68" s="7"/>
      <c r="CX68" s="7"/>
      <c r="CY68" s="7"/>
      <c r="CZ68" s="6"/>
      <c r="DA68" s="6"/>
      <c r="DB68" s="6"/>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16"/>
    </row>
    <row r="69" spans="1:143" ht="72.900000000000006" x14ac:dyDescent="0.4">
      <c r="A69" s="186">
        <f>IF(M69,COUNTIF($M$4:M69,TRUE),"X")</f>
        <v>56</v>
      </c>
      <c r="B69" s="7" t="s">
        <v>793</v>
      </c>
      <c r="C69" s="127" t="s">
        <v>705</v>
      </c>
      <c r="D69" s="127" t="s">
        <v>785</v>
      </c>
      <c r="E69" s="127" t="s">
        <v>794</v>
      </c>
      <c r="F69" s="126"/>
      <c r="G69" s="126"/>
      <c r="H69" s="127"/>
      <c r="I69" s="190" t="s">
        <v>623</v>
      </c>
      <c r="J69" s="68"/>
      <c r="K69" s="79" t="s">
        <v>795</v>
      </c>
      <c r="L69" s="6">
        <f t="shared" si="21"/>
        <v>1</v>
      </c>
      <c r="M69" s="6" t="b">
        <f>2=SUM(OR(AG69,AH69),CV69)</f>
        <v>1</v>
      </c>
      <c r="N69" s="6"/>
      <c r="O69" s="7"/>
      <c r="P69" s="7"/>
      <c r="Q69" s="7"/>
      <c r="R69" s="7"/>
      <c r="S69" s="7"/>
      <c r="T69" s="7"/>
      <c r="U69" s="7"/>
      <c r="V69" s="7"/>
      <c r="W69" s="7"/>
      <c r="X69" s="7"/>
      <c r="Y69" s="7"/>
      <c r="Z69" s="7"/>
      <c r="AA69" s="7"/>
      <c r="AB69" s="7"/>
      <c r="AC69" s="7"/>
      <c r="AD69" s="7"/>
      <c r="AE69" s="7"/>
      <c r="AF69" s="7"/>
      <c r="AG69" s="7">
        <f>$AG$2</f>
        <v>1</v>
      </c>
      <c r="AH69" s="7">
        <f>$AH$2</f>
        <v>1</v>
      </c>
      <c r="AI69" s="7"/>
      <c r="AJ69" s="7"/>
      <c r="AK69" s="7"/>
      <c r="AL69" s="7"/>
      <c r="AM69" s="6"/>
      <c r="AN69" s="7"/>
      <c r="AO69" s="7"/>
      <c r="AP69" s="7"/>
      <c r="AQ69" s="7"/>
      <c r="AR69" s="7"/>
      <c r="AS69" s="7"/>
      <c r="AT69" s="7"/>
      <c r="AU69" s="7"/>
      <c r="AV69" s="7"/>
      <c r="AW69" s="7"/>
      <c r="AX69" s="7"/>
      <c r="AY69" s="7"/>
      <c r="AZ69" s="7"/>
      <c r="BA69" s="7"/>
      <c r="BB69" s="7"/>
      <c r="BC69" s="7"/>
      <c r="BD69" s="7"/>
      <c r="BE69" s="7"/>
      <c r="BF69" s="7"/>
      <c r="BG69" s="7"/>
      <c r="BH69" s="7"/>
      <c r="BI69" s="7"/>
      <c r="BJ69" s="7"/>
      <c r="BK69" s="6"/>
      <c r="BL69" s="6"/>
      <c r="BM69" s="7"/>
      <c r="BN69" s="7"/>
      <c r="BO69" s="7"/>
      <c r="BP69" s="7"/>
      <c r="BQ69" s="7"/>
      <c r="BR69" s="7"/>
      <c r="BS69" s="7"/>
      <c r="BT69" s="7"/>
      <c r="BU69" s="7"/>
      <c r="BV69" s="7"/>
      <c r="BW69" s="7"/>
      <c r="BX69" s="7"/>
      <c r="BY69" s="7"/>
      <c r="BZ69" s="7"/>
      <c r="CA69" s="7"/>
      <c r="CB69" s="7"/>
      <c r="CC69" s="7"/>
      <c r="CD69" s="7"/>
      <c r="CE69" s="7"/>
      <c r="CF69" s="7"/>
      <c r="CG69" s="6"/>
      <c r="CH69" s="6"/>
      <c r="CI69" s="6"/>
      <c r="CJ69" s="6"/>
      <c r="CK69" s="6"/>
      <c r="CL69" s="7"/>
      <c r="CM69" s="7"/>
      <c r="CN69" s="7"/>
      <c r="CO69" s="7"/>
      <c r="CP69" s="7"/>
      <c r="CQ69" s="7"/>
      <c r="CR69" s="7"/>
      <c r="CS69" s="7"/>
      <c r="CT69" s="7"/>
      <c r="CU69" s="7"/>
      <c r="CV69" s="7">
        <f>$CV$2</f>
        <v>1</v>
      </c>
      <c r="CW69" s="7"/>
      <c r="CX69" s="7"/>
      <c r="CY69" s="7"/>
      <c r="CZ69" s="6"/>
      <c r="DA69" s="6"/>
      <c r="DB69" s="6"/>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16"/>
    </row>
    <row r="70" spans="1:143" ht="116.6" x14ac:dyDescent="0.4">
      <c r="A70" s="186">
        <f>IF(M70,COUNTIF($M$4:M70,TRUE),"X")</f>
        <v>57</v>
      </c>
      <c r="B70" s="7" t="s">
        <v>796</v>
      </c>
      <c r="C70" s="127" t="s">
        <v>705</v>
      </c>
      <c r="D70" s="127" t="s">
        <v>785</v>
      </c>
      <c r="E70" s="127" t="s">
        <v>1174</v>
      </c>
      <c r="F70" s="126"/>
      <c r="G70" s="126"/>
      <c r="H70" s="127"/>
      <c r="I70" s="190" t="s">
        <v>623</v>
      </c>
      <c r="J70" s="68"/>
      <c r="K70" s="79" t="s">
        <v>797</v>
      </c>
      <c r="L70" s="6">
        <f t="shared" si="21"/>
        <v>1</v>
      </c>
      <c r="M70" s="6" t="b">
        <f>3=SUM(OR(AN70:AP70),OR(AI70:AL70),DA70)</f>
        <v>1</v>
      </c>
      <c r="N70" s="6"/>
      <c r="O70" s="7"/>
      <c r="P70" s="7"/>
      <c r="Q70" s="7"/>
      <c r="R70" s="7"/>
      <c r="S70" s="7"/>
      <c r="T70" s="7"/>
      <c r="U70" s="7"/>
      <c r="V70" s="7"/>
      <c r="W70" s="7"/>
      <c r="X70" s="7"/>
      <c r="Y70" s="7"/>
      <c r="Z70" s="7"/>
      <c r="AA70" s="7"/>
      <c r="AB70" s="7"/>
      <c r="AC70" s="7"/>
      <c r="AD70" s="7"/>
      <c r="AE70" s="7"/>
      <c r="AF70" s="7"/>
      <c r="AG70" s="10"/>
      <c r="AH70" s="10"/>
      <c r="AI70" s="7">
        <f>$AI$2</f>
        <v>1</v>
      </c>
      <c r="AJ70" s="7">
        <f>$AJ$2</f>
        <v>1</v>
      </c>
      <c r="AK70" s="7">
        <f>$AK$2</f>
        <v>1</v>
      </c>
      <c r="AL70" s="7">
        <f>$AL$2</f>
        <v>1</v>
      </c>
      <c r="AM70" s="6"/>
      <c r="AN70" s="7">
        <f>$AN$2</f>
        <v>1</v>
      </c>
      <c r="AO70" s="7">
        <f>$AO$2</f>
        <v>1</v>
      </c>
      <c r="AP70" s="7">
        <f>$AP$2</f>
        <v>1</v>
      </c>
      <c r="AQ70" s="7"/>
      <c r="AR70" s="7"/>
      <c r="AS70" s="7"/>
      <c r="AT70" s="7"/>
      <c r="AU70" s="7"/>
      <c r="AV70" s="7"/>
      <c r="AW70" s="7"/>
      <c r="AX70" s="7"/>
      <c r="AY70" s="7"/>
      <c r="AZ70" s="7"/>
      <c r="BA70" s="7"/>
      <c r="BB70" s="7"/>
      <c r="BC70" s="7"/>
      <c r="BD70" s="7"/>
      <c r="BE70" s="7"/>
      <c r="BF70" s="7"/>
      <c r="BG70" s="7"/>
      <c r="BH70" s="7"/>
      <c r="BI70" s="7"/>
      <c r="BJ70" s="7"/>
      <c r="BK70" s="6"/>
      <c r="BL70" s="6"/>
      <c r="BM70" s="7"/>
      <c r="BN70" s="7"/>
      <c r="BO70" s="7"/>
      <c r="BP70" s="7"/>
      <c r="BQ70" s="7"/>
      <c r="BR70" s="7"/>
      <c r="BS70" s="7"/>
      <c r="BT70" s="7"/>
      <c r="BU70" s="7"/>
      <c r="BV70" s="7"/>
      <c r="BW70" s="7"/>
      <c r="BX70" s="7"/>
      <c r="BY70" s="7"/>
      <c r="BZ70" s="7"/>
      <c r="CA70" s="7"/>
      <c r="CB70" s="7"/>
      <c r="CC70" s="7"/>
      <c r="CD70" s="7"/>
      <c r="CE70" s="7"/>
      <c r="CF70" s="7"/>
      <c r="CG70" s="6"/>
      <c r="CH70" s="6"/>
      <c r="CI70" s="6"/>
      <c r="CJ70" s="6"/>
      <c r="CK70" s="6"/>
      <c r="CL70" s="7"/>
      <c r="CM70" s="7"/>
      <c r="CN70" s="7"/>
      <c r="CO70" s="7"/>
      <c r="CP70" s="7"/>
      <c r="CQ70" s="7"/>
      <c r="CR70" s="7"/>
      <c r="CS70" s="7"/>
      <c r="CT70" s="7"/>
      <c r="CU70" s="7"/>
      <c r="CV70" s="7"/>
      <c r="CW70" s="7"/>
      <c r="CX70" s="7"/>
      <c r="CY70" s="7"/>
      <c r="CZ70" s="6"/>
      <c r="DA70" s="7">
        <f>$DA$2</f>
        <v>1</v>
      </c>
      <c r="DB70" s="6"/>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16"/>
    </row>
    <row r="71" spans="1:143" ht="116.6" x14ac:dyDescent="0.4">
      <c r="A71" s="186">
        <f>IF(M71,COUNTIF($M$4:M71,TRUE),"X")</f>
        <v>58</v>
      </c>
      <c r="B71" s="7" t="s">
        <v>798</v>
      </c>
      <c r="C71" s="127" t="s">
        <v>705</v>
      </c>
      <c r="D71" s="127" t="s">
        <v>785</v>
      </c>
      <c r="E71" s="127" t="s">
        <v>1175</v>
      </c>
      <c r="F71" s="126"/>
      <c r="G71" s="126"/>
      <c r="H71" s="127"/>
      <c r="I71" s="190" t="s">
        <v>623</v>
      </c>
      <c r="J71" s="68"/>
      <c r="K71" s="79" t="s">
        <v>797</v>
      </c>
      <c r="L71" s="6">
        <f t="shared" si="21"/>
        <v>1</v>
      </c>
      <c r="M71" s="6" t="b">
        <f>3=SUM(OR(AN71:AP71),OR(AI71:AL71),DA71)</f>
        <v>1</v>
      </c>
      <c r="N71" s="6"/>
      <c r="O71" s="7"/>
      <c r="P71" s="7"/>
      <c r="Q71" s="7"/>
      <c r="R71" s="7"/>
      <c r="S71" s="7"/>
      <c r="T71" s="7"/>
      <c r="U71" s="7"/>
      <c r="V71" s="7"/>
      <c r="W71" s="7"/>
      <c r="X71" s="7"/>
      <c r="Y71" s="7"/>
      <c r="Z71" s="7"/>
      <c r="AA71" s="7"/>
      <c r="AB71" s="7"/>
      <c r="AC71" s="7"/>
      <c r="AD71" s="7"/>
      <c r="AE71" s="7"/>
      <c r="AF71" s="7"/>
      <c r="AG71" s="7"/>
      <c r="AH71" s="7"/>
      <c r="AI71" s="7">
        <f>$AI$2</f>
        <v>1</v>
      </c>
      <c r="AJ71" s="7">
        <f>$AJ$2</f>
        <v>1</v>
      </c>
      <c r="AK71" s="7">
        <f>$AK$2</f>
        <v>1</v>
      </c>
      <c r="AL71" s="7">
        <f>$AL$2</f>
        <v>1</v>
      </c>
      <c r="AM71" s="6"/>
      <c r="AN71" s="7">
        <f>$AN$2</f>
        <v>1</v>
      </c>
      <c r="AO71" s="7">
        <f>$AO$2</f>
        <v>1</v>
      </c>
      <c r="AP71" s="7">
        <f>$AP$2</f>
        <v>1</v>
      </c>
      <c r="AQ71" s="7"/>
      <c r="AR71" s="7"/>
      <c r="AS71" s="7"/>
      <c r="AT71" s="7"/>
      <c r="AU71" s="7"/>
      <c r="AV71" s="7"/>
      <c r="AW71" s="7"/>
      <c r="AX71" s="7"/>
      <c r="AY71" s="7"/>
      <c r="AZ71" s="7"/>
      <c r="BA71" s="7"/>
      <c r="BB71" s="7"/>
      <c r="BC71" s="7"/>
      <c r="BD71" s="7"/>
      <c r="BE71" s="7"/>
      <c r="BF71" s="7"/>
      <c r="BG71" s="7"/>
      <c r="BH71" s="7"/>
      <c r="BI71" s="7"/>
      <c r="BJ71" s="7"/>
      <c r="BK71" s="6"/>
      <c r="BL71" s="6"/>
      <c r="BM71" s="7"/>
      <c r="BN71" s="7"/>
      <c r="BO71" s="7"/>
      <c r="BP71" s="7"/>
      <c r="BQ71" s="7"/>
      <c r="BR71" s="7"/>
      <c r="BS71" s="7"/>
      <c r="BT71" s="7"/>
      <c r="BU71" s="7"/>
      <c r="BV71" s="7"/>
      <c r="BW71" s="7"/>
      <c r="BX71" s="7"/>
      <c r="BY71" s="7"/>
      <c r="BZ71" s="7"/>
      <c r="CA71" s="7"/>
      <c r="CB71" s="7"/>
      <c r="CC71" s="7"/>
      <c r="CD71" s="7"/>
      <c r="CE71" s="7"/>
      <c r="CF71" s="7"/>
      <c r="CG71" s="6"/>
      <c r="CH71" s="6"/>
      <c r="CI71" s="6"/>
      <c r="CJ71" s="6"/>
      <c r="CK71" s="6"/>
      <c r="CL71" s="7"/>
      <c r="CM71" s="7"/>
      <c r="CN71" s="7"/>
      <c r="CO71" s="7"/>
      <c r="CP71" s="7"/>
      <c r="CQ71" s="7"/>
      <c r="CR71" s="7"/>
      <c r="CS71" s="7"/>
      <c r="CT71" s="7"/>
      <c r="CU71" s="7"/>
      <c r="CV71" s="7"/>
      <c r="CW71" s="7"/>
      <c r="CX71" s="7"/>
      <c r="CY71" s="7"/>
      <c r="CZ71" s="6"/>
      <c r="DA71" s="7">
        <f>$DA$2</f>
        <v>1</v>
      </c>
      <c r="DB71" s="6"/>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16"/>
    </row>
    <row r="72" spans="1:143" ht="160.30000000000001" x14ac:dyDescent="0.4">
      <c r="A72" s="186">
        <f>IF(M72,COUNTIF($M$4:M72,TRUE),"X")</f>
        <v>59</v>
      </c>
      <c r="B72" s="7" t="s">
        <v>799</v>
      </c>
      <c r="C72" s="127" t="s">
        <v>705</v>
      </c>
      <c r="D72" s="127" t="s">
        <v>800</v>
      </c>
      <c r="E72" s="127" t="s">
        <v>1176</v>
      </c>
      <c r="F72" s="126"/>
      <c r="G72" s="126"/>
      <c r="H72" s="127"/>
      <c r="I72" s="190" t="s">
        <v>623</v>
      </c>
      <c r="J72" s="68"/>
      <c r="K72" s="79" t="s">
        <v>801</v>
      </c>
      <c r="L72" s="6">
        <f t="shared" si="21"/>
        <v>1</v>
      </c>
      <c r="M72" s="6" t="b">
        <f>2=SUM(OR(AG72:AL72),OR(2=SUM(AN72,CE72),3=SUM(AO72,AX72,OR(CE72,CF72)),3=SUM(AP72,AY72,OR(CE72,CF72))))</f>
        <v>1</v>
      </c>
      <c r="N72" s="6"/>
      <c r="O72" s="7"/>
      <c r="P72" s="7"/>
      <c r="Q72" s="7"/>
      <c r="R72" s="7"/>
      <c r="S72" s="7"/>
      <c r="T72" s="7"/>
      <c r="U72" s="7"/>
      <c r="V72" s="7"/>
      <c r="W72" s="7"/>
      <c r="X72" s="7"/>
      <c r="Y72" s="7"/>
      <c r="Z72" s="7"/>
      <c r="AA72" s="7"/>
      <c r="AB72" s="7"/>
      <c r="AC72" s="7"/>
      <c r="AD72" s="7"/>
      <c r="AE72" s="7"/>
      <c r="AF72" s="7"/>
      <c r="AG72" s="7">
        <f>$AG$2</f>
        <v>1</v>
      </c>
      <c r="AH72" s="7">
        <f>$AH$2</f>
        <v>1</v>
      </c>
      <c r="AI72" s="7">
        <f>$AI$2</f>
        <v>1</v>
      </c>
      <c r="AJ72" s="7">
        <f>$AJ$2</f>
        <v>1</v>
      </c>
      <c r="AK72" s="7">
        <f>$AK$2</f>
        <v>1</v>
      </c>
      <c r="AL72" s="7">
        <f>$AL$2</f>
        <v>1</v>
      </c>
      <c r="AM72" s="6"/>
      <c r="AN72" s="7">
        <f>$AN$2</f>
        <v>1</v>
      </c>
      <c r="AO72" s="7">
        <f>$AO$2</f>
        <v>1</v>
      </c>
      <c r="AP72" s="7">
        <f>$AP$2</f>
        <v>1</v>
      </c>
      <c r="AQ72" s="7"/>
      <c r="AR72" s="7"/>
      <c r="AS72" s="7"/>
      <c r="AT72" s="7"/>
      <c r="AU72" s="7"/>
      <c r="AV72" s="7"/>
      <c r="AW72" s="7"/>
      <c r="AX72" s="7">
        <f>$AX$2</f>
        <v>1</v>
      </c>
      <c r="AY72" s="7">
        <f>$AY$2</f>
        <v>1</v>
      </c>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f>$CE$2</f>
        <v>1</v>
      </c>
      <c r="CF72" s="7">
        <f>$CF$2</f>
        <v>1</v>
      </c>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16"/>
    </row>
    <row r="73" spans="1:143" ht="72.900000000000006" x14ac:dyDescent="0.4">
      <c r="A73" s="186">
        <f>IF(M73,COUNTIF($M$4:M73,TRUE),"X")</f>
        <v>60</v>
      </c>
      <c r="B73" s="7" t="s">
        <v>1177</v>
      </c>
      <c r="C73" s="127" t="s">
        <v>705</v>
      </c>
      <c r="D73" s="127" t="s">
        <v>800</v>
      </c>
      <c r="E73" s="127" t="s">
        <v>1178</v>
      </c>
      <c r="F73" s="126"/>
      <c r="G73" s="126"/>
      <c r="H73" s="127"/>
      <c r="I73" s="190" t="s">
        <v>623</v>
      </c>
      <c r="J73" s="68"/>
      <c r="K73" s="79" t="s">
        <v>786</v>
      </c>
      <c r="L73" s="6">
        <f t="shared" si="21"/>
        <v>1</v>
      </c>
      <c r="M73" s="6" t="b">
        <f>OR(AN73:AP73)</f>
        <v>1</v>
      </c>
      <c r="N73" s="6"/>
      <c r="O73" s="7"/>
      <c r="P73" s="7"/>
      <c r="Q73" s="7"/>
      <c r="R73" s="7"/>
      <c r="S73" s="7"/>
      <c r="T73" s="7"/>
      <c r="U73" s="7"/>
      <c r="V73" s="7"/>
      <c r="W73" s="7"/>
      <c r="X73" s="7"/>
      <c r="Y73" s="7"/>
      <c r="Z73" s="7"/>
      <c r="AA73" s="7"/>
      <c r="AB73" s="7"/>
      <c r="AC73" s="7"/>
      <c r="AD73" s="7"/>
      <c r="AE73" s="7"/>
      <c r="AF73" s="7"/>
      <c r="AG73" s="7"/>
      <c r="AH73" s="7"/>
      <c r="AI73" s="7"/>
      <c r="AJ73" s="7"/>
      <c r="AK73" s="7"/>
      <c r="AL73" s="7"/>
      <c r="AM73" s="6"/>
      <c r="AN73" s="7">
        <f>$AN$2</f>
        <v>1</v>
      </c>
      <c r="AO73" s="7">
        <f>$AO$2</f>
        <v>1</v>
      </c>
      <c r="AP73" s="7">
        <f>$AP$2</f>
        <v>1</v>
      </c>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16"/>
    </row>
    <row r="74" spans="1:143" ht="91.65" customHeight="1" x14ac:dyDescent="0.4">
      <c r="A74" s="186">
        <f>IF(M74,COUNTIF($M$4:M74,TRUE),"X")</f>
        <v>61</v>
      </c>
      <c r="B74" s="7" t="s">
        <v>802</v>
      </c>
      <c r="C74" s="127" t="s">
        <v>705</v>
      </c>
      <c r="D74" s="127" t="s">
        <v>803</v>
      </c>
      <c r="E74" s="127" t="s">
        <v>804</v>
      </c>
      <c r="F74" s="126"/>
      <c r="G74" s="126"/>
      <c r="H74" s="127"/>
      <c r="I74" s="190" t="s">
        <v>623</v>
      </c>
      <c r="J74" s="68"/>
      <c r="K74" s="79" t="s">
        <v>805</v>
      </c>
      <c r="L74" s="6">
        <f t="shared" si="21"/>
        <v>1</v>
      </c>
      <c r="M74" s="6" t="b">
        <f>2=SUM(OR(AO74,AP74),OR(AG74,AH74))</f>
        <v>1</v>
      </c>
      <c r="N74" s="6"/>
      <c r="O74" s="7"/>
      <c r="P74" s="7"/>
      <c r="Q74" s="7"/>
      <c r="R74" s="7"/>
      <c r="S74" s="7"/>
      <c r="T74" s="7"/>
      <c r="U74" s="7"/>
      <c r="V74" s="7"/>
      <c r="W74" s="7"/>
      <c r="X74" s="7"/>
      <c r="Y74" s="7"/>
      <c r="Z74" s="7"/>
      <c r="AA74" s="7"/>
      <c r="AB74" s="7"/>
      <c r="AC74" s="7"/>
      <c r="AD74" s="7"/>
      <c r="AE74" s="7"/>
      <c r="AF74" s="7"/>
      <c r="AG74" s="7">
        <f>$AG$2</f>
        <v>1</v>
      </c>
      <c r="AH74" s="7">
        <f>$AH$2</f>
        <v>1</v>
      </c>
      <c r="AI74" s="7"/>
      <c r="AJ74" s="7"/>
      <c r="AK74" s="7"/>
      <c r="AL74" s="7"/>
      <c r="AM74" s="6"/>
      <c r="AN74" s="7"/>
      <c r="AO74" s="7">
        <f>$AO$2</f>
        <v>1</v>
      </c>
      <c r="AP74" s="7">
        <f>$AP$2</f>
        <v>1</v>
      </c>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16"/>
    </row>
    <row r="75" spans="1:143" ht="58.3" x14ac:dyDescent="0.4">
      <c r="A75" s="186">
        <f>IF(M75,COUNTIF($M$4:M75,TRUE),"X")</f>
        <v>62</v>
      </c>
      <c r="B75" s="7" t="s">
        <v>806</v>
      </c>
      <c r="C75" s="127" t="s">
        <v>807</v>
      </c>
      <c r="D75" s="127" t="s">
        <v>808</v>
      </c>
      <c r="E75" s="127" t="s">
        <v>809</v>
      </c>
      <c r="F75" s="126"/>
      <c r="G75" s="126"/>
      <c r="H75" s="127"/>
      <c r="I75" s="190" t="s">
        <v>623</v>
      </c>
      <c r="J75" s="68"/>
      <c r="K75" s="79" t="s">
        <v>810</v>
      </c>
      <c r="L75" s="6">
        <f t="shared" si="21"/>
        <v>1</v>
      </c>
      <c r="M75" s="6" t="b">
        <f>2=SUM(CY75,OR(AG75,AH75))</f>
        <v>1</v>
      </c>
      <c r="N75" s="6"/>
      <c r="O75" s="7"/>
      <c r="P75" s="7"/>
      <c r="Q75" s="7"/>
      <c r="R75" s="7"/>
      <c r="S75" s="7"/>
      <c r="T75" s="7"/>
      <c r="U75" s="7"/>
      <c r="V75" s="7"/>
      <c r="W75" s="7"/>
      <c r="X75" s="7"/>
      <c r="Y75" s="7"/>
      <c r="Z75" s="7"/>
      <c r="AA75" s="7"/>
      <c r="AB75" s="7"/>
      <c r="AC75" s="7"/>
      <c r="AD75" s="7"/>
      <c r="AE75" s="7"/>
      <c r="AF75" s="7"/>
      <c r="AG75" s="7">
        <f>$AG$2</f>
        <v>1</v>
      </c>
      <c r="AH75" s="7">
        <f>$AH$2</f>
        <v>1</v>
      </c>
      <c r="AI75" s="7"/>
      <c r="AJ75" s="7"/>
      <c r="AK75" s="7"/>
      <c r="AL75" s="7"/>
      <c r="AM75" s="6"/>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f>$CY$2</f>
        <v>1</v>
      </c>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16"/>
    </row>
    <row r="76" spans="1:143" ht="58.3" x14ac:dyDescent="0.4">
      <c r="A76" s="186">
        <f>IF(M76,COUNTIF($M$4:M76,TRUE),"X")</f>
        <v>63</v>
      </c>
      <c r="B76" s="7" t="s">
        <v>811</v>
      </c>
      <c r="C76" s="127" t="s">
        <v>807</v>
      </c>
      <c r="D76" s="127" t="s">
        <v>808</v>
      </c>
      <c r="E76" s="127" t="s">
        <v>812</v>
      </c>
      <c r="F76" s="126"/>
      <c r="G76" s="126"/>
      <c r="H76" s="127"/>
      <c r="I76" s="190" t="s">
        <v>623</v>
      </c>
      <c r="J76" s="68"/>
      <c r="K76" s="79" t="s">
        <v>813</v>
      </c>
      <c r="L76" s="6">
        <f t="shared" si="21"/>
        <v>1</v>
      </c>
      <c r="M76" s="6" t="b">
        <f>1=SUM(CY76)</f>
        <v>1</v>
      </c>
      <c r="N76" s="6"/>
      <c r="O76" s="7"/>
      <c r="P76" s="7"/>
      <c r="Q76" s="7"/>
      <c r="R76" s="7"/>
      <c r="S76" s="7"/>
      <c r="T76" s="7"/>
      <c r="U76" s="7"/>
      <c r="V76" s="7"/>
      <c r="W76" s="7"/>
      <c r="X76" s="7"/>
      <c r="Y76" s="7"/>
      <c r="Z76" s="7"/>
      <c r="AA76" s="7"/>
      <c r="AB76" s="7"/>
      <c r="AC76" s="7"/>
      <c r="AD76" s="7"/>
      <c r="AE76" s="7"/>
      <c r="AF76" s="7"/>
      <c r="AG76" s="7"/>
      <c r="AH76" s="7"/>
      <c r="AI76" s="7"/>
      <c r="AJ76" s="7"/>
      <c r="AK76" s="7"/>
      <c r="AL76" s="7"/>
      <c r="AM76" s="6"/>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f>$CY$2</f>
        <v>1</v>
      </c>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16"/>
    </row>
    <row r="77" spans="1:143" ht="29.15" x14ac:dyDescent="0.4">
      <c r="A77" s="186">
        <f>IF(M77,COUNTIF($M$4:M77,TRUE),"X")</f>
        <v>64</v>
      </c>
      <c r="B77" s="7" t="s">
        <v>814</v>
      </c>
      <c r="C77" s="127" t="s">
        <v>807</v>
      </c>
      <c r="D77" s="127" t="s">
        <v>808</v>
      </c>
      <c r="E77" s="127" t="s">
        <v>815</v>
      </c>
      <c r="F77" s="126"/>
      <c r="G77" s="126"/>
      <c r="H77" s="127"/>
      <c r="I77" s="190" t="s">
        <v>623</v>
      </c>
      <c r="J77" s="68"/>
      <c r="K77" s="79" t="s">
        <v>816</v>
      </c>
      <c r="L77" s="6">
        <f t="shared" si="21"/>
        <v>1</v>
      </c>
      <c r="M77" s="6" t="b">
        <f>2=SUM(AF77,CY77)</f>
        <v>1</v>
      </c>
      <c r="N77" s="6"/>
      <c r="O77" s="7"/>
      <c r="P77" s="7"/>
      <c r="Q77" s="7"/>
      <c r="R77" s="7"/>
      <c r="S77" s="7"/>
      <c r="T77" s="7"/>
      <c r="U77" s="7"/>
      <c r="V77" s="7"/>
      <c r="W77" s="7"/>
      <c r="X77" s="7"/>
      <c r="Y77" s="7"/>
      <c r="Z77" s="7"/>
      <c r="AA77" s="7"/>
      <c r="AB77" s="7"/>
      <c r="AC77" s="7"/>
      <c r="AD77" s="7"/>
      <c r="AE77" s="7"/>
      <c r="AF77" s="7">
        <f>$AF$2</f>
        <v>1</v>
      </c>
      <c r="AG77" s="7"/>
      <c r="AH77" s="7"/>
      <c r="AI77" s="7"/>
      <c r="AJ77" s="7"/>
      <c r="AK77" s="7"/>
      <c r="AL77" s="7"/>
      <c r="AM77" s="6"/>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f>$CY$2</f>
        <v>1</v>
      </c>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16"/>
    </row>
    <row r="78" spans="1:143" ht="58.3" x14ac:dyDescent="0.4">
      <c r="A78" s="186">
        <f>IF(M78,COUNTIF($M$4:M78,TRUE),"X")</f>
        <v>65</v>
      </c>
      <c r="B78" s="7" t="s">
        <v>817</v>
      </c>
      <c r="C78" s="127" t="s">
        <v>807</v>
      </c>
      <c r="D78" s="127" t="s">
        <v>808</v>
      </c>
      <c r="E78" s="127" t="s">
        <v>818</v>
      </c>
      <c r="F78" s="126"/>
      <c r="G78" s="126"/>
      <c r="H78" s="127"/>
      <c r="I78" s="190" t="s">
        <v>623</v>
      </c>
      <c r="J78" s="68"/>
      <c r="K78" s="79" t="s">
        <v>819</v>
      </c>
      <c r="L78" s="6">
        <f t="shared" si="21"/>
        <v>1</v>
      </c>
      <c r="M78" s="6" t="b">
        <f>2=SUM(OR(AG78:AL78),CY78)</f>
        <v>1</v>
      </c>
      <c r="N78" s="6"/>
      <c r="O78" s="7"/>
      <c r="P78" s="7"/>
      <c r="Q78" s="7"/>
      <c r="R78" s="7"/>
      <c r="S78" s="7"/>
      <c r="T78" s="7"/>
      <c r="U78" s="7"/>
      <c r="V78" s="7"/>
      <c r="W78" s="7"/>
      <c r="X78" s="7"/>
      <c r="Y78" s="7"/>
      <c r="Z78" s="7"/>
      <c r="AA78" s="7"/>
      <c r="AB78" s="7"/>
      <c r="AC78" s="7"/>
      <c r="AD78" s="7"/>
      <c r="AE78" s="7"/>
      <c r="AF78" s="7"/>
      <c r="AG78" s="7">
        <f t="shared" ref="AG78:AG83" si="22">$AG$2</f>
        <v>1</v>
      </c>
      <c r="AH78" s="7">
        <f t="shared" ref="AH78:AH83" si="23">$AH$2</f>
        <v>1</v>
      </c>
      <c r="AI78" s="7">
        <f>$AI$2</f>
        <v>1</v>
      </c>
      <c r="AJ78" s="7">
        <f>$AJ$2</f>
        <v>1</v>
      </c>
      <c r="AK78" s="7">
        <f>$AK$2</f>
        <v>1</v>
      </c>
      <c r="AL78" s="7">
        <f>$AL$2</f>
        <v>1</v>
      </c>
      <c r="AM78" s="6"/>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f>$CY$2</f>
        <v>1</v>
      </c>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16"/>
    </row>
    <row r="79" spans="1:143" ht="87.45" x14ac:dyDescent="0.4">
      <c r="A79" s="186">
        <f>IF(M79,COUNTIF($M$4:M79,TRUE),"X")</f>
        <v>66</v>
      </c>
      <c r="B79" s="7" t="s">
        <v>820</v>
      </c>
      <c r="C79" s="127" t="s">
        <v>807</v>
      </c>
      <c r="D79" s="127" t="s">
        <v>821</v>
      </c>
      <c r="E79" s="127" t="s">
        <v>822</v>
      </c>
      <c r="F79" s="126"/>
      <c r="G79" s="126"/>
      <c r="H79" s="127"/>
      <c r="I79" s="190" t="s">
        <v>623</v>
      </c>
      <c r="J79" s="68"/>
      <c r="K79" s="79" t="s">
        <v>823</v>
      </c>
      <c r="L79" s="6">
        <f t="shared" si="21"/>
        <v>1</v>
      </c>
      <c r="M79" s="6" t="b">
        <f>2=SUM(OR(AG79,AH79),OR(AN79:AP79))</f>
        <v>1</v>
      </c>
      <c r="N79" s="6"/>
      <c r="O79" s="7"/>
      <c r="P79" s="7"/>
      <c r="Q79" s="7"/>
      <c r="R79" s="7"/>
      <c r="S79" s="7"/>
      <c r="T79" s="7"/>
      <c r="U79" s="7"/>
      <c r="V79" s="7"/>
      <c r="W79" s="7"/>
      <c r="X79" s="7"/>
      <c r="Y79" s="7"/>
      <c r="Z79" s="7"/>
      <c r="AA79" s="7"/>
      <c r="AB79" s="7"/>
      <c r="AC79" s="7"/>
      <c r="AD79" s="7"/>
      <c r="AE79" s="7"/>
      <c r="AF79" s="7"/>
      <c r="AG79" s="7">
        <f t="shared" si="22"/>
        <v>1</v>
      </c>
      <c r="AH79" s="7">
        <f t="shared" si="23"/>
        <v>1</v>
      </c>
      <c r="AI79" s="7"/>
      <c r="AJ79" s="7"/>
      <c r="AK79" s="7"/>
      <c r="AL79" s="7"/>
      <c r="AM79" s="6"/>
      <c r="AN79" s="7">
        <f>$AN$2</f>
        <v>1</v>
      </c>
      <c r="AO79" s="7">
        <f>$AO$2</f>
        <v>1</v>
      </c>
      <c r="AP79" s="7">
        <f>$AP$2</f>
        <v>1</v>
      </c>
      <c r="AQ79" s="7"/>
      <c r="AR79" s="7"/>
      <c r="AS79" s="7"/>
      <c r="AT79" s="7"/>
      <c r="AU79" s="7"/>
      <c r="AV79" s="7"/>
      <c r="AW79" s="7"/>
      <c r="AX79" s="7"/>
      <c r="AY79" s="7"/>
      <c r="AZ79" s="7"/>
      <c r="BA79" s="7"/>
      <c r="BB79" s="7"/>
      <c r="BC79" s="7"/>
      <c r="BD79" s="7"/>
      <c r="BE79" s="7"/>
      <c r="BF79" s="7"/>
      <c r="BG79" s="7"/>
      <c r="BH79" s="7"/>
      <c r="BI79" s="7"/>
      <c r="BJ79" s="7"/>
      <c r="BK79" s="6"/>
      <c r="BL79" s="6"/>
      <c r="BM79" s="7"/>
      <c r="BN79" s="7"/>
      <c r="BO79" s="7"/>
      <c r="BP79" s="7"/>
      <c r="BQ79" s="7"/>
      <c r="BR79" s="7"/>
      <c r="BS79" s="7"/>
      <c r="BT79" s="7"/>
      <c r="BU79" s="7"/>
      <c r="BV79" s="7"/>
      <c r="BW79" s="7"/>
      <c r="BX79" s="7"/>
      <c r="BY79" s="7"/>
      <c r="BZ79" s="7"/>
      <c r="CA79" s="7"/>
      <c r="CB79" s="7"/>
      <c r="CC79" s="7"/>
      <c r="CD79" s="7"/>
      <c r="CE79" s="7"/>
      <c r="CF79" s="7"/>
      <c r="CG79" s="6"/>
      <c r="CH79" s="6"/>
      <c r="CI79" s="6"/>
      <c r="CJ79" s="6"/>
      <c r="CK79" s="6"/>
      <c r="CL79" s="7"/>
      <c r="CM79" s="7"/>
      <c r="CN79" s="7"/>
      <c r="CO79" s="7"/>
      <c r="CP79" s="7"/>
      <c r="CQ79" s="7"/>
      <c r="CR79" s="7"/>
      <c r="CS79" s="7"/>
      <c r="CT79" s="7"/>
      <c r="CU79" s="7"/>
      <c r="CV79" s="7"/>
      <c r="CW79" s="7"/>
      <c r="CX79" s="7"/>
      <c r="CY79" s="7"/>
      <c r="CZ79" s="6"/>
      <c r="DA79" s="6"/>
      <c r="DB79" s="6"/>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16"/>
    </row>
    <row r="80" spans="1:143" ht="43.75" x14ac:dyDescent="0.4">
      <c r="A80" s="186">
        <f>IF(M80,COUNTIF($M$4:M80,TRUE),"X")</f>
        <v>67</v>
      </c>
      <c r="B80" s="7" t="s">
        <v>824</v>
      </c>
      <c r="C80" s="127" t="s">
        <v>807</v>
      </c>
      <c r="D80" s="127" t="s">
        <v>821</v>
      </c>
      <c r="E80" s="127" t="s">
        <v>825</v>
      </c>
      <c r="F80" s="126"/>
      <c r="G80" s="126"/>
      <c r="H80" s="127"/>
      <c r="I80" s="190" t="s">
        <v>623</v>
      </c>
      <c r="J80" s="68"/>
      <c r="K80" s="79" t="s">
        <v>826</v>
      </c>
      <c r="L80" s="6">
        <f t="shared" si="21"/>
        <v>1</v>
      </c>
      <c r="M80" s="6" t="b">
        <f>2=SUM(OR(AG80:AL80),CH80)</f>
        <v>1</v>
      </c>
      <c r="N80" s="6"/>
      <c r="O80" s="7"/>
      <c r="P80" s="7"/>
      <c r="Q80" s="7"/>
      <c r="R80" s="7"/>
      <c r="S80" s="7"/>
      <c r="T80" s="7"/>
      <c r="U80" s="7"/>
      <c r="V80" s="7"/>
      <c r="W80" s="7"/>
      <c r="X80" s="7"/>
      <c r="Y80" s="7"/>
      <c r="Z80" s="7"/>
      <c r="AA80" s="7"/>
      <c r="AB80" s="7"/>
      <c r="AC80" s="7"/>
      <c r="AD80" s="7"/>
      <c r="AE80" s="7"/>
      <c r="AF80" s="7"/>
      <c r="AG80" s="7">
        <f t="shared" si="22"/>
        <v>1</v>
      </c>
      <c r="AH80" s="7">
        <f t="shared" si="23"/>
        <v>1</v>
      </c>
      <c r="AI80" s="7">
        <f>$AI$2</f>
        <v>1</v>
      </c>
      <c r="AJ80" s="7">
        <f>$AJ$2</f>
        <v>1</v>
      </c>
      <c r="AK80" s="7">
        <f>$AK$2</f>
        <v>1</v>
      </c>
      <c r="AL80" s="7">
        <f>$AL$2</f>
        <v>1</v>
      </c>
      <c r="AM80" s="6"/>
      <c r="AN80" s="7"/>
      <c r="AO80" s="7"/>
      <c r="AP80" s="7"/>
      <c r="AQ80" s="7"/>
      <c r="AR80" s="7"/>
      <c r="AS80" s="7"/>
      <c r="AT80" s="7"/>
      <c r="AU80" s="7"/>
      <c r="AV80" s="7"/>
      <c r="AW80" s="7"/>
      <c r="AX80" s="7"/>
      <c r="AY80" s="7"/>
      <c r="AZ80" s="7"/>
      <c r="BA80" s="7"/>
      <c r="BB80" s="7"/>
      <c r="BC80" s="7"/>
      <c r="BD80" s="7"/>
      <c r="BE80" s="7"/>
      <c r="BF80" s="7"/>
      <c r="BG80" s="7"/>
      <c r="BH80" s="7"/>
      <c r="BI80" s="7"/>
      <c r="BJ80" s="7"/>
      <c r="BK80" s="6"/>
      <c r="BL80" s="6"/>
      <c r="BM80" s="7"/>
      <c r="BN80" s="7"/>
      <c r="BO80" s="7"/>
      <c r="BP80" s="7"/>
      <c r="BQ80" s="7"/>
      <c r="BR80" s="7"/>
      <c r="BS80" s="7"/>
      <c r="BT80" s="7"/>
      <c r="BU80" s="7"/>
      <c r="BV80" s="7"/>
      <c r="BW80" s="7"/>
      <c r="BX80" s="7"/>
      <c r="BY80" s="7"/>
      <c r="BZ80" s="7"/>
      <c r="CA80" s="7"/>
      <c r="CB80" s="7"/>
      <c r="CC80" s="7"/>
      <c r="CD80" s="7"/>
      <c r="CE80" s="7"/>
      <c r="CF80" s="7"/>
      <c r="CG80" s="6"/>
      <c r="CH80" s="6">
        <f>$CH$2</f>
        <v>1</v>
      </c>
      <c r="CI80" s="6"/>
      <c r="CJ80" s="6"/>
      <c r="CK80" s="6"/>
      <c r="CL80" s="7"/>
      <c r="CM80" s="7"/>
      <c r="CN80" s="7"/>
      <c r="CO80" s="7"/>
      <c r="CP80" s="7"/>
      <c r="CQ80" s="7"/>
      <c r="CR80" s="7"/>
      <c r="CS80" s="7"/>
      <c r="CT80" s="7"/>
      <c r="CU80" s="7"/>
      <c r="CV80" s="7"/>
      <c r="CW80" s="7"/>
      <c r="CX80" s="7"/>
      <c r="CY80" s="7"/>
      <c r="CZ80" s="6"/>
      <c r="DA80" s="6"/>
      <c r="DB80" s="6"/>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16"/>
    </row>
    <row r="81" spans="1:143" ht="58.3" x14ac:dyDescent="0.4">
      <c r="A81" s="186" t="str">
        <f>IF(M81,COUNTIF($M$4:M81,TRUE),"X")</f>
        <v>X</v>
      </c>
      <c r="B81" s="7" t="s">
        <v>827</v>
      </c>
      <c r="C81" s="127" t="s">
        <v>807</v>
      </c>
      <c r="D81" s="127" t="s">
        <v>821</v>
      </c>
      <c r="E81" s="127" t="s">
        <v>828</v>
      </c>
      <c r="F81" s="126"/>
      <c r="G81" s="126"/>
      <c r="H81" s="127"/>
      <c r="I81" s="190" t="s">
        <v>623</v>
      </c>
      <c r="J81" s="68"/>
      <c r="K81" s="79" t="s">
        <v>829</v>
      </c>
      <c r="L81" s="6">
        <f t="shared" si="21"/>
        <v>0</v>
      </c>
      <c r="M81" s="6" t="b">
        <f>2=SUM(OR(AG81:AL81),CT81)</f>
        <v>0</v>
      </c>
      <c r="N81" s="6"/>
      <c r="O81" s="7"/>
      <c r="P81" s="7"/>
      <c r="Q81" s="7"/>
      <c r="R81" s="7"/>
      <c r="S81" s="7"/>
      <c r="T81" s="7"/>
      <c r="U81" s="7"/>
      <c r="V81" s="7"/>
      <c r="W81" s="7"/>
      <c r="X81" s="7"/>
      <c r="Y81" s="7"/>
      <c r="Z81" s="7"/>
      <c r="AA81" s="7"/>
      <c r="AB81" s="7"/>
      <c r="AC81" s="7"/>
      <c r="AD81" s="7"/>
      <c r="AE81" s="7"/>
      <c r="AF81" s="7"/>
      <c r="AG81" s="7">
        <f t="shared" si="22"/>
        <v>1</v>
      </c>
      <c r="AH81" s="7">
        <f t="shared" si="23"/>
        <v>1</v>
      </c>
      <c r="AI81" s="7">
        <f>$AI$2</f>
        <v>1</v>
      </c>
      <c r="AJ81" s="7">
        <f>$AJ$2</f>
        <v>1</v>
      </c>
      <c r="AK81" s="7">
        <f>$AK$2</f>
        <v>1</v>
      </c>
      <c r="AL81" s="7">
        <f>$AL$2</f>
        <v>1</v>
      </c>
      <c r="AM81" s="6"/>
      <c r="AN81" s="7"/>
      <c r="AO81" s="7"/>
      <c r="AP81" s="7"/>
      <c r="AQ81" s="7"/>
      <c r="AR81" s="7"/>
      <c r="AS81" s="7"/>
      <c r="AT81" s="7"/>
      <c r="AU81" s="7"/>
      <c r="AV81" s="7"/>
      <c r="AW81" s="7"/>
      <c r="AX81" s="7"/>
      <c r="AY81" s="7"/>
      <c r="AZ81" s="7"/>
      <c r="BA81" s="7"/>
      <c r="BB81" s="7"/>
      <c r="BC81" s="7"/>
      <c r="BD81" s="7"/>
      <c r="BE81" s="7"/>
      <c r="BF81" s="7"/>
      <c r="BG81" s="7"/>
      <c r="BH81" s="7"/>
      <c r="BI81" s="7"/>
      <c r="BJ81" s="7"/>
      <c r="BK81" s="6"/>
      <c r="BL81" s="6"/>
      <c r="BM81" s="7"/>
      <c r="BN81" s="7"/>
      <c r="BO81" s="7"/>
      <c r="BP81" s="7"/>
      <c r="BQ81" s="7"/>
      <c r="BR81" s="7"/>
      <c r="BS81" s="7"/>
      <c r="BT81" s="7"/>
      <c r="BU81" s="7"/>
      <c r="BV81" s="7"/>
      <c r="BW81" s="7"/>
      <c r="BX81" s="7"/>
      <c r="BY81" s="7"/>
      <c r="BZ81" s="7"/>
      <c r="CA81" s="7"/>
      <c r="CB81" s="7"/>
      <c r="CC81" s="7"/>
      <c r="CD81" s="7"/>
      <c r="CE81" s="7"/>
      <c r="CF81" s="7"/>
      <c r="CG81" s="6"/>
      <c r="CH81" s="6"/>
      <c r="CI81" s="6"/>
      <c r="CJ81" s="6"/>
      <c r="CK81" s="6"/>
      <c r="CL81" s="7"/>
      <c r="CM81" s="7"/>
      <c r="CN81" s="7"/>
      <c r="CO81" s="7"/>
      <c r="CP81" s="7"/>
      <c r="CQ81" s="7"/>
      <c r="CR81" s="7"/>
      <c r="CS81" s="7"/>
      <c r="CT81" s="7">
        <f>$CT$2</f>
        <v>0</v>
      </c>
      <c r="CU81" s="7"/>
      <c r="CV81" s="7"/>
      <c r="CW81" s="7"/>
      <c r="CX81" s="7"/>
      <c r="CY81" s="7"/>
      <c r="CZ81" s="6"/>
      <c r="DA81" s="6"/>
      <c r="DB81" s="6"/>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16"/>
    </row>
    <row r="82" spans="1:143" ht="29.15" x14ac:dyDescent="0.4">
      <c r="A82" s="186">
        <f>IF(M82,COUNTIF($M$4:M82,TRUE),"X")</f>
        <v>68</v>
      </c>
      <c r="B82" s="7" t="s">
        <v>830</v>
      </c>
      <c r="C82" s="127" t="s">
        <v>807</v>
      </c>
      <c r="D82" s="127" t="s">
        <v>831</v>
      </c>
      <c r="E82" s="127" t="s">
        <v>832</v>
      </c>
      <c r="F82" s="126"/>
      <c r="G82" s="126"/>
      <c r="H82" s="127"/>
      <c r="I82" s="190" t="s">
        <v>623</v>
      </c>
      <c r="J82" s="68"/>
      <c r="K82" s="79" t="s">
        <v>833</v>
      </c>
      <c r="L82" s="6">
        <f t="shared" si="21"/>
        <v>1</v>
      </c>
      <c r="M82" s="6" t="b">
        <f>3=SUM(OR(AG82,AH82),BD82,OR(AN82:AP82))</f>
        <v>1</v>
      </c>
      <c r="N82" s="6"/>
      <c r="O82" s="7"/>
      <c r="P82" s="7"/>
      <c r="Q82" s="7"/>
      <c r="R82" s="7"/>
      <c r="S82" s="7"/>
      <c r="T82" s="7"/>
      <c r="U82" s="7"/>
      <c r="V82" s="7"/>
      <c r="W82" s="7"/>
      <c r="X82" s="7"/>
      <c r="Y82" s="7"/>
      <c r="Z82" s="7"/>
      <c r="AA82" s="7"/>
      <c r="AB82" s="7"/>
      <c r="AC82" s="7"/>
      <c r="AD82" s="7"/>
      <c r="AE82" s="7"/>
      <c r="AF82" s="7"/>
      <c r="AG82" s="7">
        <f t="shared" si="22"/>
        <v>1</v>
      </c>
      <c r="AH82" s="7">
        <f t="shared" si="23"/>
        <v>1</v>
      </c>
      <c r="AI82" s="7"/>
      <c r="AJ82" s="7"/>
      <c r="AK82" s="7"/>
      <c r="AL82" s="7"/>
      <c r="AM82" s="6"/>
      <c r="AN82" s="7">
        <f>$AN$2</f>
        <v>1</v>
      </c>
      <c r="AO82" s="7">
        <f>$AO$2</f>
        <v>1</v>
      </c>
      <c r="AP82" s="7">
        <f>$AP$2</f>
        <v>1</v>
      </c>
      <c r="AQ82" s="7"/>
      <c r="AR82" s="7"/>
      <c r="AS82" s="7"/>
      <c r="AT82" s="7"/>
      <c r="AU82" s="7"/>
      <c r="AV82" s="7"/>
      <c r="AW82" s="7"/>
      <c r="AX82" s="7"/>
      <c r="AY82" s="7"/>
      <c r="AZ82" s="7"/>
      <c r="BA82" s="7"/>
      <c r="BB82" s="7"/>
      <c r="BC82" s="7"/>
      <c r="BD82" s="7">
        <f>$BD$2</f>
        <v>1</v>
      </c>
      <c r="BE82" s="7"/>
      <c r="BF82" s="7"/>
      <c r="BG82" s="7"/>
      <c r="BH82" s="7"/>
      <c r="BI82" s="7"/>
      <c r="BJ82" s="7"/>
      <c r="BK82" s="6"/>
      <c r="BL82" s="6"/>
      <c r="BM82" s="7"/>
      <c r="BN82" s="7"/>
      <c r="BO82" s="7"/>
      <c r="BP82" s="7"/>
      <c r="BQ82" s="7"/>
      <c r="BR82" s="7"/>
      <c r="BS82" s="7"/>
      <c r="BT82" s="7"/>
      <c r="BU82" s="7"/>
      <c r="BV82" s="7"/>
      <c r="BW82" s="7"/>
      <c r="BX82" s="7"/>
      <c r="BY82" s="7"/>
      <c r="BZ82" s="7"/>
      <c r="CA82" s="7"/>
      <c r="CB82" s="7"/>
      <c r="CC82" s="7"/>
      <c r="CD82" s="7"/>
      <c r="CE82" s="7"/>
      <c r="CF82" s="7"/>
      <c r="CG82" s="6"/>
      <c r="CH82" s="6"/>
      <c r="CI82" s="6"/>
      <c r="CJ82" s="6"/>
      <c r="CK82" s="6"/>
      <c r="CL82" s="7"/>
      <c r="CM82" s="7"/>
      <c r="CN82" s="7"/>
      <c r="CO82" s="7"/>
      <c r="CP82" s="7"/>
      <c r="CQ82" s="7"/>
      <c r="CR82" s="7"/>
      <c r="CS82" s="7"/>
      <c r="CT82" s="7"/>
      <c r="CU82" s="7"/>
      <c r="CV82" s="7"/>
      <c r="CW82" s="7"/>
      <c r="CX82" s="7"/>
      <c r="CY82" s="7"/>
      <c r="CZ82" s="6"/>
      <c r="DA82" s="6"/>
      <c r="DB82" s="6"/>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16"/>
    </row>
    <row r="83" spans="1:143" ht="87.45" x14ac:dyDescent="0.4">
      <c r="A83" s="186">
        <f>IF(M83,COUNTIF($M$4:M83,TRUE),"X")</f>
        <v>69</v>
      </c>
      <c r="B83" s="7" t="s">
        <v>834</v>
      </c>
      <c r="C83" s="127" t="s">
        <v>807</v>
      </c>
      <c r="D83" s="127" t="s">
        <v>835</v>
      </c>
      <c r="E83" s="127" t="s">
        <v>1179</v>
      </c>
      <c r="F83" s="126"/>
      <c r="G83" s="126"/>
      <c r="H83" s="127"/>
      <c r="I83" s="190" t="s">
        <v>623</v>
      </c>
      <c r="J83" s="68"/>
      <c r="K83" s="79" t="s">
        <v>836</v>
      </c>
      <c r="L83" s="6">
        <f t="shared" si="21"/>
        <v>1</v>
      </c>
      <c r="M83" s="6" t="b">
        <f>3=SUM(OR(AG83:AL83),OR(CW83,CX83),CZ83)</f>
        <v>1</v>
      </c>
      <c r="N83" s="6"/>
      <c r="O83" s="7"/>
      <c r="P83" s="7"/>
      <c r="Q83" s="7"/>
      <c r="R83" s="7"/>
      <c r="S83" s="7"/>
      <c r="T83" s="7"/>
      <c r="U83" s="7"/>
      <c r="V83" s="7"/>
      <c r="W83" s="7"/>
      <c r="X83" s="7"/>
      <c r="Y83" s="7"/>
      <c r="Z83" s="7"/>
      <c r="AA83" s="7"/>
      <c r="AB83" s="7"/>
      <c r="AC83" s="7"/>
      <c r="AD83" s="7"/>
      <c r="AE83" s="7"/>
      <c r="AF83" s="7"/>
      <c r="AG83" s="7">
        <f t="shared" si="22"/>
        <v>1</v>
      </c>
      <c r="AH83" s="7">
        <f t="shared" si="23"/>
        <v>1</v>
      </c>
      <c r="AI83" s="7">
        <f>$AI$2</f>
        <v>1</v>
      </c>
      <c r="AJ83" s="7">
        <f>$AJ$2</f>
        <v>1</v>
      </c>
      <c r="AK83" s="7">
        <f>$AK$2</f>
        <v>1</v>
      </c>
      <c r="AL83" s="7">
        <f>$AL$2</f>
        <v>1</v>
      </c>
      <c r="AM83" s="6"/>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f>$CW$2</f>
        <v>1</v>
      </c>
      <c r="CX83" s="7">
        <f>$CX$2</f>
        <v>1</v>
      </c>
      <c r="CY83" s="7"/>
      <c r="CZ83" s="7">
        <f>$CZ$2</f>
        <v>1</v>
      </c>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16"/>
    </row>
    <row r="84" spans="1:143" ht="145.75" x14ac:dyDescent="0.4">
      <c r="A84" s="186" t="str">
        <f>IF(M84,COUNTIF($M$4:M84,TRUE),"X")</f>
        <v>X</v>
      </c>
      <c r="B84" s="7" t="s">
        <v>837</v>
      </c>
      <c r="C84" s="127" t="s">
        <v>807</v>
      </c>
      <c r="D84" s="127" t="s">
        <v>835</v>
      </c>
      <c r="E84" s="127" t="s">
        <v>838</v>
      </c>
      <c r="F84" s="126"/>
      <c r="G84" s="126"/>
      <c r="H84" s="127"/>
      <c r="I84" s="190" t="s">
        <v>623</v>
      </c>
      <c r="J84" s="68"/>
      <c r="K84" s="79" t="s">
        <v>839</v>
      </c>
      <c r="L84" s="6">
        <f t="shared" si="21"/>
        <v>0</v>
      </c>
      <c r="M84" s="6" t="b">
        <f>3=SUM(N84,OR(AI84:AL84),CZ84)</f>
        <v>0</v>
      </c>
      <c r="N84" s="6">
        <f>$N$2</f>
        <v>0</v>
      </c>
      <c r="O84" s="7"/>
      <c r="P84" s="7"/>
      <c r="Q84" s="7"/>
      <c r="R84" s="7"/>
      <c r="S84" s="7"/>
      <c r="T84" s="7"/>
      <c r="U84" s="7"/>
      <c r="V84" s="7"/>
      <c r="W84" s="7"/>
      <c r="X84" s="7"/>
      <c r="Y84" s="7"/>
      <c r="Z84" s="7"/>
      <c r="AA84" s="7"/>
      <c r="AB84" s="7"/>
      <c r="AC84" s="7"/>
      <c r="AD84" s="7"/>
      <c r="AE84" s="7"/>
      <c r="AF84" s="7"/>
      <c r="AG84" s="7"/>
      <c r="AH84" s="7"/>
      <c r="AI84" s="7">
        <f>$AI$2</f>
        <v>1</v>
      </c>
      <c r="AJ84" s="7">
        <f>$AJ$2</f>
        <v>1</v>
      </c>
      <c r="AK84" s="7">
        <f>$AK$2</f>
        <v>1</v>
      </c>
      <c r="AL84" s="7">
        <f>$AL$2</f>
        <v>1</v>
      </c>
      <c r="AM84" s="6"/>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f>$CZ$2</f>
        <v>1</v>
      </c>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16"/>
    </row>
    <row r="85" spans="1:143" ht="236.6" x14ac:dyDescent="0.4">
      <c r="A85" s="186" t="str">
        <f>IF(M85,COUNTIF($M$4:M85,TRUE),"X")</f>
        <v>X</v>
      </c>
      <c r="B85" s="7" t="s">
        <v>840</v>
      </c>
      <c r="C85" s="127" t="s">
        <v>807</v>
      </c>
      <c r="D85" s="127" t="s">
        <v>835</v>
      </c>
      <c r="E85" s="127" t="s">
        <v>1140</v>
      </c>
      <c r="F85" s="126"/>
      <c r="G85" s="126"/>
      <c r="H85" s="127"/>
      <c r="I85" s="190" t="s">
        <v>623</v>
      </c>
      <c r="J85" s="68"/>
      <c r="K85" s="79" t="s">
        <v>841</v>
      </c>
      <c r="L85" s="6">
        <f t="shared" si="21"/>
        <v>0</v>
      </c>
      <c r="M85" s="6" t="b">
        <f>3=SUM(N85,OR(AG85:AL85),CZ85)</f>
        <v>0</v>
      </c>
      <c r="N85" s="6">
        <f>$N$2</f>
        <v>0</v>
      </c>
      <c r="O85" s="7"/>
      <c r="P85" s="7"/>
      <c r="Q85" s="7"/>
      <c r="R85" s="7"/>
      <c r="S85" s="7"/>
      <c r="T85" s="7"/>
      <c r="U85" s="7"/>
      <c r="V85" s="7"/>
      <c r="W85" s="7"/>
      <c r="X85" s="7"/>
      <c r="Y85" s="7"/>
      <c r="Z85" s="7"/>
      <c r="AA85" s="7"/>
      <c r="AB85" s="7"/>
      <c r="AC85" s="7"/>
      <c r="AD85" s="7"/>
      <c r="AE85" s="7"/>
      <c r="AF85" s="7"/>
      <c r="AG85" s="7">
        <f>$AG$2</f>
        <v>1</v>
      </c>
      <c r="AH85" s="7">
        <f>$AH$2</f>
        <v>1</v>
      </c>
      <c r="AI85" s="7">
        <f>$AI$2</f>
        <v>1</v>
      </c>
      <c r="AJ85" s="7">
        <f>$AJ$2</f>
        <v>1</v>
      </c>
      <c r="AK85" s="7">
        <f>$AK$2</f>
        <v>1</v>
      </c>
      <c r="AL85" s="7">
        <f>$AL$2</f>
        <v>1</v>
      </c>
      <c r="AM85" s="6"/>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f>$CZ$2</f>
        <v>1</v>
      </c>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16"/>
    </row>
    <row r="86" spans="1:143" ht="131.15" x14ac:dyDescent="0.4">
      <c r="A86" s="186">
        <f>IF(M86,COUNTIF($M$4:M86,TRUE),"X")</f>
        <v>70</v>
      </c>
      <c r="B86" s="7" t="s">
        <v>842</v>
      </c>
      <c r="C86" s="127" t="s">
        <v>807</v>
      </c>
      <c r="D86" s="127" t="s">
        <v>843</v>
      </c>
      <c r="E86" s="127" t="s">
        <v>1180</v>
      </c>
      <c r="F86" s="126"/>
      <c r="G86" s="126"/>
      <c r="H86" s="127"/>
      <c r="I86" s="190" t="s">
        <v>623</v>
      </c>
      <c r="J86" s="68"/>
      <c r="K86" s="79" t="s">
        <v>844</v>
      </c>
      <c r="L86" s="6">
        <f t="shared" si="21"/>
        <v>1</v>
      </c>
      <c r="M86" s="6" t="b">
        <f>2=SUM(OR(AG86:AL86),CV86)</f>
        <v>1</v>
      </c>
      <c r="N86" s="6"/>
      <c r="O86" s="7"/>
      <c r="P86" s="7"/>
      <c r="Q86" s="7"/>
      <c r="R86" s="7"/>
      <c r="S86" s="7"/>
      <c r="T86" s="7"/>
      <c r="U86" s="7"/>
      <c r="V86" s="7"/>
      <c r="W86" s="7"/>
      <c r="X86" s="7"/>
      <c r="Y86" s="7"/>
      <c r="Z86" s="7"/>
      <c r="AA86" s="7"/>
      <c r="AB86" s="7"/>
      <c r="AC86" s="7"/>
      <c r="AD86" s="7"/>
      <c r="AE86" s="7"/>
      <c r="AF86" s="7"/>
      <c r="AG86" s="7">
        <f>$AG$2</f>
        <v>1</v>
      </c>
      <c r="AH86" s="7">
        <f>$AH$2</f>
        <v>1</v>
      </c>
      <c r="AI86" s="7">
        <f>$AI$2</f>
        <v>1</v>
      </c>
      <c r="AJ86" s="7">
        <f>$AJ$2</f>
        <v>1</v>
      </c>
      <c r="AK86" s="7">
        <f>$AK$2</f>
        <v>1</v>
      </c>
      <c r="AL86" s="7">
        <f>$AL$2</f>
        <v>1</v>
      </c>
      <c r="AM86" s="6"/>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f>$CV$2</f>
        <v>1</v>
      </c>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16"/>
    </row>
    <row r="87" spans="1:143" ht="29.15" x14ac:dyDescent="0.4">
      <c r="A87" s="186">
        <f>IF(M87,COUNTIF($M$4:M87,TRUE),"X")</f>
        <v>71</v>
      </c>
      <c r="B87" s="7" t="s">
        <v>845</v>
      </c>
      <c r="C87" s="127" t="s">
        <v>807</v>
      </c>
      <c r="D87" s="127" t="s">
        <v>843</v>
      </c>
      <c r="E87" s="127" t="s">
        <v>846</v>
      </c>
      <c r="F87" s="126"/>
      <c r="G87" s="126"/>
      <c r="H87" s="127"/>
      <c r="I87" s="190" t="s">
        <v>623</v>
      </c>
      <c r="J87" s="68"/>
      <c r="K87" s="79" t="s">
        <v>847</v>
      </c>
      <c r="L87" s="6">
        <f t="shared" si="21"/>
        <v>1</v>
      </c>
      <c r="M87" s="6" t="b">
        <f>2=SUM(AF87,CV87)</f>
        <v>1</v>
      </c>
      <c r="N87" s="6"/>
      <c r="O87" s="7"/>
      <c r="P87" s="7"/>
      <c r="Q87" s="7"/>
      <c r="R87" s="7"/>
      <c r="S87" s="7"/>
      <c r="T87" s="7"/>
      <c r="U87" s="7"/>
      <c r="V87" s="7"/>
      <c r="W87" s="7"/>
      <c r="X87" s="7"/>
      <c r="Y87" s="7"/>
      <c r="Z87" s="7"/>
      <c r="AA87" s="7"/>
      <c r="AB87" s="7"/>
      <c r="AC87" s="7"/>
      <c r="AD87" s="7"/>
      <c r="AE87" s="7"/>
      <c r="AF87" s="7">
        <f>$AF$2</f>
        <v>1</v>
      </c>
      <c r="AG87" s="7"/>
      <c r="AH87" s="7"/>
      <c r="AI87" s="7"/>
      <c r="AJ87" s="7"/>
      <c r="AK87" s="7"/>
      <c r="AL87" s="7"/>
      <c r="AM87" s="6"/>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f>$CV$2</f>
        <v>1</v>
      </c>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16"/>
    </row>
    <row r="88" spans="1:143" ht="72.900000000000006" x14ac:dyDescent="0.4">
      <c r="A88" s="186">
        <f>IF(M88,COUNTIF($M$4:M88,TRUE),"X")</f>
        <v>72</v>
      </c>
      <c r="B88" s="7" t="s">
        <v>848</v>
      </c>
      <c r="C88" s="127" t="s">
        <v>807</v>
      </c>
      <c r="D88" s="127" t="s">
        <v>843</v>
      </c>
      <c r="E88" s="127" t="s">
        <v>849</v>
      </c>
      <c r="F88" s="126"/>
      <c r="G88" s="126"/>
      <c r="H88" s="127"/>
      <c r="I88" s="190" t="s">
        <v>623</v>
      </c>
      <c r="J88" s="68"/>
      <c r="K88" s="79" t="s">
        <v>850</v>
      </c>
      <c r="L88" s="6">
        <f t="shared" si="21"/>
        <v>1</v>
      </c>
      <c r="M88" s="6" t="b">
        <f>2=SUM(OR(AG88:AL88),CX88)</f>
        <v>1</v>
      </c>
      <c r="N88" s="6"/>
      <c r="O88" s="7"/>
      <c r="P88" s="7"/>
      <c r="Q88" s="7"/>
      <c r="R88" s="7"/>
      <c r="S88" s="7"/>
      <c r="T88" s="7"/>
      <c r="U88" s="7"/>
      <c r="V88" s="7"/>
      <c r="W88" s="7"/>
      <c r="X88" s="7"/>
      <c r="Y88" s="7"/>
      <c r="Z88" s="7"/>
      <c r="AA88" s="7"/>
      <c r="AB88" s="7"/>
      <c r="AC88" s="7"/>
      <c r="AD88" s="7"/>
      <c r="AE88" s="7"/>
      <c r="AF88" s="7"/>
      <c r="AG88" s="7">
        <f t="shared" ref="AG88:AG94" si="24">$AG$2</f>
        <v>1</v>
      </c>
      <c r="AH88" s="7">
        <f t="shared" ref="AH88:AH95" si="25">$AH$2</f>
        <v>1</v>
      </c>
      <c r="AI88" s="7">
        <f t="shared" ref="AI88:AI94" si="26">$AI$2</f>
        <v>1</v>
      </c>
      <c r="AJ88" s="7">
        <f t="shared" ref="AJ88:AJ94" si="27">$AJ$2</f>
        <v>1</v>
      </c>
      <c r="AK88" s="7">
        <f t="shared" ref="AK88:AK94" si="28">$AK$2</f>
        <v>1</v>
      </c>
      <c r="AL88" s="7">
        <f t="shared" ref="AL88:AL94" si="29">$AL$2</f>
        <v>1</v>
      </c>
      <c r="AM88" s="6"/>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f>$CX$2</f>
        <v>1</v>
      </c>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16"/>
    </row>
    <row r="89" spans="1:143" ht="145.75" x14ac:dyDescent="0.4">
      <c r="A89" s="186" t="str">
        <f>IF(M89,COUNTIF($M$4:M89,TRUE),"X")</f>
        <v>X</v>
      </c>
      <c r="B89" s="7" t="s">
        <v>851</v>
      </c>
      <c r="C89" s="127" t="s">
        <v>807</v>
      </c>
      <c r="D89" s="127" t="s">
        <v>852</v>
      </c>
      <c r="E89" s="127" t="s">
        <v>1181</v>
      </c>
      <c r="F89" s="126"/>
      <c r="G89" s="126"/>
      <c r="H89" s="127"/>
      <c r="I89" s="190" t="s">
        <v>623</v>
      </c>
      <c r="J89" s="68"/>
      <c r="K89" s="79" t="s">
        <v>829</v>
      </c>
      <c r="L89" s="6">
        <f t="shared" si="21"/>
        <v>0</v>
      </c>
      <c r="M89" s="6" t="b">
        <f>2=SUM(OR(AG89:AL89),CT89)</f>
        <v>0</v>
      </c>
      <c r="N89" s="6"/>
      <c r="O89" s="7"/>
      <c r="P89" s="7"/>
      <c r="Q89" s="7"/>
      <c r="R89" s="7"/>
      <c r="S89" s="7"/>
      <c r="T89" s="7"/>
      <c r="U89" s="7"/>
      <c r="V89" s="7"/>
      <c r="W89" s="7"/>
      <c r="X89" s="7"/>
      <c r="Y89" s="7"/>
      <c r="Z89" s="7"/>
      <c r="AA89" s="7"/>
      <c r="AB89" s="7"/>
      <c r="AC89" s="7"/>
      <c r="AD89" s="7"/>
      <c r="AE89" s="7"/>
      <c r="AF89" s="7"/>
      <c r="AG89" s="7">
        <f t="shared" si="24"/>
        <v>1</v>
      </c>
      <c r="AH89" s="7">
        <f t="shared" si="25"/>
        <v>1</v>
      </c>
      <c r="AI89" s="7">
        <f t="shared" si="26"/>
        <v>1</v>
      </c>
      <c r="AJ89" s="7">
        <f t="shared" si="27"/>
        <v>1</v>
      </c>
      <c r="AK89" s="7">
        <f t="shared" si="28"/>
        <v>1</v>
      </c>
      <c r="AL89" s="7">
        <f t="shared" si="29"/>
        <v>1</v>
      </c>
      <c r="AM89" s="6"/>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f>$CT$2</f>
        <v>0</v>
      </c>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16"/>
    </row>
    <row r="90" spans="1:143" ht="135.9" customHeight="1" x14ac:dyDescent="0.4">
      <c r="A90" s="186">
        <f>IF(M90,COUNTIF($M$4:M90,TRUE),"X")</f>
        <v>73</v>
      </c>
      <c r="B90" s="7" t="s">
        <v>853</v>
      </c>
      <c r="C90" s="127" t="s">
        <v>807</v>
      </c>
      <c r="D90" s="127" t="s">
        <v>852</v>
      </c>
      <c r="E90" s="127" t="s">
        <v>1182</v>
      </c>
      <c r="F90" s="126"/>
      <c r="G90" s="126"/>
      <c r="H90" s="127"/>
      <c r="I90" s="190" t="s">
        <v>623</v>
      </c>
      <c r="J90" s="68"/>
      <c r="K90" s="79" t="s">
        <v>1105</v>
      </c>
      <c r="L90" s="6">
        <f t="shared" si="21"/>
        <v>1</v>
      </c>
      <c r="M90" s="6" t="b">
        <f>3=SUM(OR(AG90:AL90),OR(AO90,AP90),CS90)</f>
        <v>1</v>
      </c>
      <c r="N90" s="6"/>
      <c r="O90" s="7"/>
      <c r="P90" s="7"/>
      <c r="Q90" s="7"/>
      <c r="R90" s="7"/>
      <c r="S90" s="7"/>
      <c r="T90" s="7"/>
      <c r="U90" s="7"/>
      <c r="V90" s="7"/>
      <c r="W90" s="7"/>
      <c r="X90" s="7"/>
      <c r="Y90" s="7"/>
      <c r="Z90" s="7"/>
      <c r="AA90" s="7"/>
      <c r="AB90" s="7"/>
      <c r="AC90" s="7"/>
      <c r="AD90" s="7"/>
      <c r="AE90" s="7"/>
      <c r="AF90" s="7"/>
      <c r="AG90" s="7">
        <f t="shared" si="24"/>
        <v>1</v>
      </c>
      <c r="AH90" s="7">
        <f t="shared" si="25"/>
        <v>1</v>
      </c>
      <c r="AI90" s="7">
        <f t="shared" si="26"/>
        <v>1</v>
      </c>
      <c r="AJ90" s="7">
        <f t="shared" si="27"/>
        <v>1</v>
      </c>
      <c r="AK90" s="7">
        <f t="shared" si="28"/>
        <v>1</v>
      </c>
      <c r="AL90" s="7">
        <f t="shared" si="29"/>
        <v>1</v>
      </c>
      <c r="AM90" s="6"/>
      <c r="AN90" s="7"/>
      <c r="AO90" s="7">
        <f>$AO$2</f>
        <v>1</v>
      </c>
      <c r="AP90" s="7">
        <f>$AP$2</f>
        <v>1</v>
      </c>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f>$CS$2</f>
        <v>1</v>
      </c>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16"/>
    </row>
    <row r="91" spans="1:143" ht="131.6" customHeight="1" x14ac:dyDescent="0.4">
      <c r="A91" s="186" t="str">
        <f>IF(M91,COUNTIF($M$4:M91,TRUE),"X")</f>
        <v>X</v>
      </c>
      <c r="B91" s="7" t="s">
        <v>854</v>
      </c>
      <c r="C91" s="127" t="s">
        <v>807</v>
      </c>
      <c r="D91" s="127" t="s">
        <v>852</v>
      </c>
      <c r="E91" s="127" t="s">
        <v>1183</v>
      </c>
      <c r="F91" s="126"/>
      <c r="G91" s="126"/>
      <c r="H91" s="127"/>
      <c r="I91" s="190" t="s">
        <v>623</v>
      </c>
      <c r="J91" s="68"/>
      <c r="K91" s="79" t="s">
        <v>1109</v>
      </c>
      <c r="L91" s="6">
        <f t="shared" si="21"/>
        <v>0</v>
      </c>
      <c r="M91" s="6" t="b">
        <f>3=SUM(OR(AG91:AL91),CT91,DB91)</f>
        <v>0</v>
      </c>
      <c r="N91" s="6"/>
      <c r="O91" s="7"/>
      <c r="P91" s="7"/>
      <c r="Q91" s="7"/>
      <c r="R91" s="7"/>
      <c r="S91" s="7"/>
      <c r="T91" s="7"/>
      <c r="U91" s="7"/>
      <c r="V91" s="7"/>
      <c r="W91" s="7"/>
      <c r="X91" s="7"/>
      <c r="Y91" s="7"/>
      <c r="Z91" s="7"/>
      <c r="AA91" s="7"/>
      <c r="AB91" s="7"/>
      <c r="AC91" s="7"/>
      <c r="AD91" s="7"/>
      <c r="AE91" s="7"/>
      <c r="AF91" s="7"/>
      <c r="AG91" s="7">
        <f t="shared" si="24"/>
        <v>1</v>
      </c>
      <c r="AH91" s="7">
        <f t="shared" si="25"/>
        <v>1</v>
      </c>
      <c r="AI91" s="7">
        <f t="shared" si="26"/>
        <v>1</v>
      </c>
      <c r="AJ91" s="7">
        <f t="shared" si="27"/>
        <v>1</v>
      </c>
      <c r="AK91" s="7">
        <f t="shared" si="28"/>
        <v>1</v>
      </c>
      <c r="AL91" s="7">
        <f t="shared" si="29"/>
        <v>1</v>
      </c>
      <c r="AM91" s="6"/>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f>$CT$2</f>
        <v>0</v>
      </c>
      <c r="CU91" s="7"/>
      <c r="CV91" s="7"/>
      <c r="CW91" s="7"/>
      <c r="CX91" s="7"/>
      <c r="CY91" s="7"/>
      <c r="CZ91" s="7"/>
      <c r="DA91" s="7"/>
      <c r="DB91" s="7">
        <f>$DB$2</f>
        <v>1</v>
      </c>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16"/>
    </row>
    <row r="92" spans="1:143" ht="58.3" x14ac:dyDescent="0.4">
      <c r="A92" s="186">
        <f>IF(M92,COUNTIF($M$4:M92,TRUE),"X")</f>
        <v>74</v>
      </c>
      <c r="B92" s="7" t="s">
        <v>855</v>
      </c>
      <c r="C92" s="127" t="s">
        <v>807</v>
      </c>
      <c r="D92" s="127" t="s">
        <v>852</v>
      </c>
      <c r="E92" s="127" t="s">
        <v>1184</v>
      </c>
      <c r="F92" s="126"/>
      <c r="G92" s="126"/>
      <c r="H92" s="127"/>
      <c r="I92" s="190" t="s">
        <v>623</v>
      </c>
      <c r="J92" s="68"/>
      <c r="K92" s="79" t="s">
        <v>1106</v>
      </c>
      <c r="L92" s="6">
        <f t="shared" si="21"/>
        <v>1</v>
      </c>
      <c r="M92" s="6" t="b">
        <f>3=SUM(AN92,OR(AG92:AL92),CS92)</f>
        <v>1</v>
      </c>
      <c r="N92" s="6"/>
      <c r="O92" s="7"/>
      <c r="P92" s="7"/>
      <c r="Q92" s="7"/>
      <c r="R92" s="7"/>
      <c r="S92" s="7"/>
      <c r="T92" s="7"/>
      <c r="U92" s="7"/>
      <c r="V92" s="7"/>
      <c r="W92" s="7"/>
      <c r="X92" s="7"/>
      <c r="Y92" s="7"/>
      <c r="Z92" s="7"/>
      <c r="AA92" s="7"/>
      <c r="AB92" s="7"/>
      <c r="AC92" s="7"/>
      <c r="AD92" s="7"/>
      <c r="AE92" s="7"/>
      <c r="AF92" s="7"/>
      <c r="AG92" s="7">
        <f t="shared" si="24"/>
        <v>1</v>
      </c>
      <c r="AH92" s="7">
        <f t="shared" si="25"/>
        <v>1</v>
      </c>
      <c r="AI92" s="7">
        <f t="shared" si="26"/>
        <v>1</v>
      </c>
      <c r="AJ92" s="7">
        <f t="shared" si="27"/>
        <v>1</v>
      </c>
      <c r="AK92" s="7">
        <f t="shared" si="28"/>
        <v>1</v>
      </c>
      <c r="AL92" s="7">
        <f t="shared" si="29"/>
        <v>1</v>
      </c>
      <c r="AM92" s="6"/>
      <c r="AN92" s="7">
        <f>$AN$2</f>
        <v>1</v>
      </c>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f>$CS$2</f>
        <v>1</v>
      </c>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16"/>
    </row>
    <row r="93" spans="1:143" ht="102" x14ac:dyDescent="0.4">
      <c r="A93" s="186" t="str">
        <f>IF(M93,COUNTIF($M$4:M93,TRUE),"X")</f>
        <v>X</v>
      </c>
      <c r="B93" s="7" t="s">
        <v>856</v>
      </c>
      <c r="C93" s="127" t="s">
        <v>807</v>
      </c>
      <c r="D93" s="127" t="s">
        <v>852</v>
      </c>
      <c r="E93" s="127" t="s">
        <v>1185</v>
      </c>
      <c r="F93" s="126"/>
      <c r="G93" s="126"/>
      <c r="H93" s="127"/>
      <c r="I93" s="190" t="s">
        <v>623</v>
      </c>
      <c r="J93" s="68"/>
      <c r="K93" s="79" t="s">
        <v>829</v>
      </c>
      <c r="L93" s="6">
        <f t="shared" si="21"/>
        <v>0</v>
      </c>
      <c r="M93" s="6" t="b">
        <f>2=SUM(OR(AG93:AL93),CT93)</f>
        <v>0</v>
      </c>
      <c r="N93" s="6"/>
      <c r="O93" s="7"/>
      <c r="P93" s="7"/>
      <c r="Q93" s="7"/>
      <c r="R93" s="7"/>
      <c r="S93" s="7"/>
      <c r="T93" s="7"/>
      <c r="U93" s="7"/>
      <c r="V93" s="7"/>
      <c r="W93" s="7"/>
      <c r="X93" s="7"/>
      <c r="Y93" s="7"/>
      <c r="Z93" s="7"/>
      <c r="AA93" s="7"/>
      <c r="AB93" s="7"/>
      <c r="AC93" s="7"/>
      <c r="AD93" s="7"/>
      <c r="AE93" s="7"/>
      <c r="AF93" s="7"/>
      <c r="AG93" s="7">
        <f t="shared" si="24"/>
        <v>1</v>
      </c>
      <c r="AH93" s="7">
        <f t="shared" si="25"/>
        <v>1</v>
      </c>
      <c r="AI93" s="7">
        <f t="shared" si="26"/>
        <v>1</v>
      </c>
      <c r="AJ93" s="7">
        <f t="shared" si="27"/>
        <v>1</v>
      </c>
      <c r="AK93" s="7">
        <f t="shared" si="28"/>
        <v>1</v>
      </c>
      <c r="AL93" s="7">
        <f t="shared" si="29"/>
        <v>1</v>
      </c>
      <c r="AM93" s="6"/>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f>$CT$2</f>
        <v>0</v>
      </c>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16"/>
    </row>
    <row r="94" spans="1:143" ht="306" x14ac:dyDescent="0.4">
      <c r="A94" s="186">
        <f>IF(M94,COUNTIF($M$4:M94,TRUE),"X")</f>
        <v>75</v>
      </c>
      <c r="B94" s="7" t="s">
        <v>857</v>
      </c>
      <c r="C94" s="127" t="s">
        <v>807</v>
      </c>
      <c r="D94" s="127" t="s">
        <v>858</v>
      </c>
      <c r="E94" s="127" t="s">
        <v>1186</v>
      </c>
      <c r="F94" s="126"/>
      <c r="G94" s="126"/>
      <c r="H94" s="127"/>
      <c r="I94" s="190" t="s">
        <v>623</v>
      </c>
      <c r="J94" s="68"/>
      <c r="K94" s="79" t="s">
        <v>859</v>
      </c>
      <c r="L94" s="6">
        <f t="shared" si="21"/>
        <v>1</v>
      </c>
      <c r="M94" s="6" t="b">
        <f>2=SUM(OR(AG94:AL94),CV94)</f>
        <v>1</v>
      </c>
      <c r="N94" s="6"/>
      <c r="O94" s="7"/>
      <c r="P94" s="7"/>
      <c r="Q94" s="7"/>
      <c r="R94" s="7"/>
      <c r="S94" s="7"/>
      <c r="T94" s="7"/>
      <c r="U94" s="7"/>
      <c r="V94" s="7"/>
      <c r="W94" s="7"/>
      <c r="X94" s="7"/>
      <c r="Y94" s="7"/>
      <c r="Z94" s="7"/>
      <c r="AA94" s="7"/>
      <c r="AB94" s="7"/>
      <c r="AC94" s="7"/>
      <c r="AD94" s="7"/>
      <c r="AE94" s="7"/>
      <c r="AF94" s="7"/>
      <c r="AG94" s="7">
        <f t="shared" si="24"/>
        <v>1</v>
      </c>
      <c r="AH94" s="7">
        <f t="shared" si="25"/>
        <v>1</v>
      </c>
      <c r="AI94" s="7">
        <f t="shared" si="26"/>
        <v>1</v>
      </c>
      <c r="AJ94" s="7">
        <f t="shared" si="27"/>
        <v>1</v>
      </c>
      <c r="AK94" s="7">
        <f t="shared" si="28"/>
        <v>1</v>
      </c>
      <c r="AL94" s="7">
        <f t="shared" si="29"/>
        <v>1</v>
      </c>
      <c r="AM94" s="6"/>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f>$CV$2</f>
        <v>1</v>
      </c>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16"/>
    </row>
    <row r="95" spans="1:143" ht="29.15" x14ac:dyDescent="0.4">
      <c r="A95" s="186" t="str">
        <f>IF(M95,COUNTIF($M$4:M95,TRUE),"X")</f>
        <v>X</v>
      </c>
      <c r="B95" s="7" t="s">
        <v>860</v>
      </c>
      <c r="C95" s="127" t="s">
        <v>807</v>
      </c>
      <c r="D95" s="127" t="s">
        <v>861</v>
      </c>
      <c r="E95" s="127" t="s">
        <v>862</v>
      </c>
      <c r="F95" s="126"/>
      <c r="G95" s="126"/>
      <c r="H95" s="127"/>
      <c r="I95" s="190" t="s">
        <v>623</v>
      </c>
      <c r="J95" s="68"/>
      <c r="K95" s="79" t="s">
        <v>863</v>
      </c>
      <c r="L95" s="6">
        <f t="shared" si="21"/>
        <v>0</v>
      </c>
      <c r="M95" s="6" t="b">
        <f>2=SUM(N95,AH95)</f>
        <v>0</v>
      </c>
      <c r="N95" s="6">
        <f>$N$2</f>
        <v>0</v>
      </c>
      <c r="O95" s="7"/>
      <c r="P95" s="7"/>
      <c r="Q95" s="7"/>
      <c r="R95" s="7"/>
      <c r="S95" s="7"/>
      <c r="T95" s="7"/>
      <c r="U95" s="7"/>
      <c r="V95" s="7"/>
      <c r="W95" s="7"/>
      <c r="X95" s="7"/>
      <c r="Y95" s="7"/>
      <c r="Z95" s="7"/>
      <c r="AA95" s="7"/>
      <c r="AB95" s="7"/>
      <c r="AC95" s="7"/>
      <c r="AD95" s="7"/>
      <c r="AE95" s="7"/>
      <c r="AF95" s="7"/>
      <c r="AG95" s="7"/>
      <c r="AH95" s="7">
        <f t="shared" si="25"/>
        <v>1</v>
      </c>
      <c r="AI95" s="7"/>
      <c r="AJ95" s="7"/>
      <c r="AK95" s="7"/>
      <c r="AL95" s="7"/>
      <c r="AM95" s="6"/>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16"/>
    </row>
    <row r="96" spans="1:143" ht="58.3" x14ac:dyDescent="0.4">
      <c r="A96" s="186">
        <f>IF(M96,COUNTIF($M$4:M96,TRUE),"X")</f>
        <v>76</v>
      </c>
      <c r="B96" s="7" t="s">
        <v>864</v>
      </c>
      <c r="C96" s="127" t="s">
        <v>865</v>
      </c>
      <c r="D96" s="127" t="s">
        <v>866</v>
      </c>
      <c r="E96" s="127" t="s">
        <v>867</v>
      </c>
      <c r="F96" s="126"/>
      <c r="G96" s="126"/>
      <c r="H96" s="127"/>
      <c r="I96" s="190" t="s">
        <v>623</v>
      </c>
      <c r="J96" s="68"/>
      <c r="K96" s="79" t="s">
        <v>868</v>
      </c>
      <c r="L96" s="6">
        <f t="shared" si="21"/>
        <v>1</v>
      </c>
      <c r="M96" s="6" t="b">
        <f>2=SUM(OR(AN96,AO96,AP96),BJ96)</f>
        <v>1</v>
      </c>
      <c r="N96" s="6"/>
      <c r="O96" s="7"/>
      <c r="P96" s="7"/>
      <c r="Q96" s="7"/>
      <c r="R96" s="7"/>
      <c r="S96" s="7"/>
      <c r="T96" s="7"/>
      <c r="U96" s="7"/>
      <c r="V96" s="7"/>
      <c r="W96" s="7"/>
      <c r="X96" s="7"/>
      <c r="Y96" s="7"/>
      <c r="Z96" s="7"/>
      <c r="AA96" s="7"/>
      <c r="AB96" s="7"/>
      <c r="AC96" s="7"/>
      <c r="AD96" s="7"/>
      <c r="AE96" s="7"/>
      <c r="AF96" s="7"/>
      <c r="AG96" s="7"/>
      <c r="AH96" s="7"/>
      <c r="AI96" s="7"/>
      <c r="AJ96" s="7"/>
      <c r="AK96" s="7"/>
      <c r="AL96" s="7"/>
      <c r="AM96" s="6"/>
      <c r="AN96" s="7">
        <f>$AN$2</f>
        <v>1</v>
      </c>
      <c r="AO96" s="7">
        <f>$AO$2</f>
        <v>1</v>
      </c>
      <c r="AP96" s="7">
        <f>$AP$2</f>
        <v>1</v>
      </c>
      <c r="AQ96" s="7"/>
      <c r="AR96" s="7"/>
      <c r="AS96" s="7"/>
      <c r="AT96" s="7"/>
      <c r="AU96" s="7"/>
      <c r="AV96" s="7"/>
      <c r="AW96" s="7"/>
      <c r="AX96" s="7"/>
      <c r="AY96" s="7"/>
      <c r="AZ96" s="7"/>
      <c r="BA96" s="7"/>
      <c r="BB96" s="7"/>
      <c r="BC96" s="7"/>
      <c r="BD96" s="7"/>
      <c r="BE96" s="7"/>
      <c r="BF96" s="7"/>
      <c r="BG96" s="7"/>
      <c r="BH96" s="7"/>
      <c r="BI96" s="7"/>
      <c r="BJ96" s="7">
        <f>$BJ$2</f>
        <v>1</v>
      </c>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16"/>
    </row>
    <row r="97" spans="1:143" ht="72.900000000000006" x14ac:dyDescent="0.4">
      <c r="A97" s="186">
        <f>IF(M97,COUNTIF($M$4:M97,TRUE),"X")</f>
        <v>77</v>
      </c>
      <c r="B97" s="7" t="s">
        <v>869</v>
      </c>
      <c r="C97" s="127" t="s">
        <v>865</v>
      </c>
      <c r="D97" s="127" t="s">
        <v>866</v>
      </c>
      <c r="E97" s="127" t="s">
        <v>1187</v>
      </c>
      <c r="F97" s="126"/>
      <c r="G97" s="126"/>
      <c r="H97" s="127"/>
      <c r="I97" s="190" t="s">
        <v>623</v>
      </c>
      <c r="J97" s="68"/>
      <c r="K97" s="79" t="s">
        <v>870</v>
      </c>
      <c r="L97" s="6">
        <f t="shared" si="21"/>
        <v>1</v>
      </c>
      <c r="M97" s="6" t="b">
        <f>3=SUM(OR(AO97,AP97),OR(AG97:AL97),DL97)</f>
        <v>1</v>
      </c>
      <c r="N97" s="6"/>
      <c r="O97" s="7"/>
      <c r="P97" s="7"/>
      <c r="Q97" s="7"/>
      <c r="R97" s="7"/>
      <c r="S97" s="7"/>
      <c r="T97" s="7"/>
      <c r="U97" s="7"/>
      <c r="V97" s="7"/>
      <c r="W97" s="7"/>
      <c r="X97" s="7"/>
      <c r="Y97" s="7"/>
      <c r="Z97" s="7"/>
      <c r="AA97" s="7"/>
      <c r="AB97" s="7"/>
      <c r="AC97" s="7"/>
      <c r="AD97" s="7"/>
      <c r="AE97" s="7"/>
      <c r="AF97" s="7"/>
      <c r="AG97" s="7">
        <f>$AG$2</f>
        <v>1</v>
      </c>
      <c r="AH97" s="7">
        <f>$AH$2</f>
        <v>1</v>
      </c>
      <c r="AI97" s="7">
        <f>$AI$2</f>
        <v>1</v>
      </c>
      <c r="AJ97" s="7">
        <f>$AJ$2</f>
        <v>1</v>
      </c>
      <c r="AK97" s="7">
        <f>$AK$2</f>
        <v>1</v>
      </c>
      <c r="AL97" s="7">
        <f>$AL$2</f>
        <v>1</v>
      </c>
      <c r="AM97" s="6"/>
      <c r="AN97" s="7"/>
      <c r="AO97" s="7">
        <f>$AO$2</f>
        <v>1</v>
      </c>
      <c r="AP97" s="7">
        <f>$AP$2</f>
        <v>1</v>
      </c>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f>$DL$2</f>
        <v>1</v>
      </c>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16"/>
    </row>
    <row r="98" spans="1:143" ht="58.3" x14ac:dyDescent="0.4">
      <c r="A98" s="186">
        <f>IF(M98,COUNTIF($M$4:M98,TRUE),"X")</f>
        <v>78</v>
      </c>
      <c r="B98" s="7" t="s">
        <v>871</v>
      </c>
      <c r="C98" s="127" t="s">
        <v>865</v>
      </c>
      <c r="D98" s="127" t="s">
        <v>872</v>
      </c>
      <c r="E98" s="127" t="s">
        <v>873</v>
      </c>
      <c r="F98" s="126"/>
      <c r="G98" s="126"/>
      <c r="H98" s="127"/>
      <c r="I98" s="190" t="s">
        <v>623</v>
      </c>
      <c r="J98" s="68"/>
      <c r="K98" s="79" t="s">
        <v>874</v>
      </c>
      <c r="L98" s="6">
        <f t="shared" si="21"/>
        <v>1</v>
      </c>
      <c r="M98" s="6" t="b">
        <f>2=SUM(OR(AG98,AH98),DM98)</f>
        <v>1</v>
      </c>
      <c r="N98" s="6"/>
      <c r="O98" s="7"/>
      <c r="P98" s="7"/>
      <c r="Q98" s="7"/>
      <c r="R98" s="7"/>
      <c r="S98" s="7"/>
      <c r="T98" s="7"/>
      <c r="U98" s="7"/>
      <c r="V98" s="7"/>
      <c r="W98" s="7"/>
      <c r="X98" s="7"/>
      <c r="Y98" s="7"/>
      <c r="Z98" s="7"/>
      <c r="AA98" s="7"/>
      <c r="AB98" s="7"/>
      <c r="AC98" s="7"/>
      <c r="AD98" s="7"/>
      <c r="AE98" s="7"/>
      <c r="AF98" s="7"/>
      <c r="AG98" s="7">
        <f>$AG$2</f>
        <v>1</v>
      </c>
      <c r="AH98" s="7">
        <f>$AH$2</f>
        <v>1</v>
      </c>
      <c r="AI98" s="7"/>
      <c r="AJ98" s="7"/>
      <c r="AK98" s="7"/>
      <c r="AL98" s="7"/>
      <c r="AM98" s="6"/>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f>$DM$2</f>
        <v>1</v>
      </c>
      <c r="DN98" s="6"/>
      <c r="DO98" s="6"/>
      <c r="DP98" s="7"/>
      <c r="DQ98" s="7"/>
      <c r="DR98" s="7"/>
      <c r="DS98" s="7"/>
      <c r="DT98" s="7"/>
      <c r="DU98" s="7"/>
      <c r="DV98" s="7"/>
      <c r="DW98" s="7"/>
      <c r="DX98" s="7"/>
      <c r="DY98" s="7"/>
      <c r="DZ98" s="7"/>
      <c r="EA98" s="7"/>
      <c r="EB98" s="7"/>
      <c r="EC98" s="7"/>
      <c r="ED98" s="7"/>
      <c r="EE98" s="7"/>
      <c r="EF98" s="7"/>
      <c r="EG98" s="7"/>
      <c r="EH98" s="7"/>
      <c r="EI98" s="7"/>
      <c r="EJ98" s="7"/>
      <c r="EK98" s="7"/>
      <c r="EL98" s="7"/>
      <c r="EM98" s="16"/>
    </row>
    <row r="99" spans="1:143" ht="58.3" x14ac:dyDescent="0.4">
      <c r="A99" s="186">
        <f>IF(M99,COUNTIF($M$4:M99,TRUE),"X")</f>
        <v>79</v>
      </c>
      <c r="B99" s="7" t="s">
        <v>875</v>
      </c>
      <c r="C99" s="127" t="s">
        <v>865</v>
      </c>
      <c r="D99" s="127" t="s">
        <v>872</v>
      </c>
      <c r="E99" s="127" t="s">
        <v>876</v>
      </c>
      <c r="F99" s="126"/>
      <c r="G99" s="126"/>
      <c r="H99" s="127"/>
      <c r="I99" s="190" t="s">
        <v>623</v>
      </c>
      <c r="J99" s="68"/>
      <c r="K99" s="79" t="s">
        <v>786</v>
      </c>
      <c r="L99" s="6">
        <f t="shared" si="21"/>
        <v>1</v>
      </c>
      <c r="M99" s="6" t="b">
        <f>OR(AN99:AP99)</f>
        <v>1</v>
      </c>
      <c r="N99" s="6"/>
      <c r="O99" s="7"/>
      <c r="P99" s="7"/>
      <c r="Q99" s="7"/>
      <c r="R99" s="7"/>
      <c r="S99" s="7"/>
      <c r="T99" s="7"/>
      <c r="U99" s="7"/>
      <c r="V99" s="7"/>
      <c r="W99" s="7"/>
      <c r="X99" s="7"/>
      <c r="Y99" s="7"/>
      <c r="Z99" s="7"/>
      <c r="AA99" s="7"/>
      <c r="AB99" s="7"/>
      <c r="AC99" s="7"/>
      <c r="AD99" s="7"/>
      <c r="AE99" s="7"/>
      <c r="AF99" s="7"/>
      <c r="AG99" s="7"/>
      <c r="AH99" s="7"/>
      <c r="AI99" s="7"/>
      <c r="AJ99" s="7"/>
      <c r="AK99" s="7"/>
      <c r="AL99" s="7"/>
      <c r="AM99" s="6"/>
      <c r="AN99" s="7">
        <f>$AN$2</f>
        <v>1</v>
      </c>
      <c r="AO99" s="7">
        <f>$AO$2</f>
        <v>1</v>
      </c>
      <c r="AP99" s="7">
        <f>$AP$2</f>
        <v>1</v>
      </c>
      <c r="AQ99" s="7"/>
      <c r="AR99" s="7"/>
      <c r="AS99" s="7"/>
      <c r="AT99" s="7"/>
      <c r="AU99" s="7"/>
      <c r="AV99" s="7"/>
      <c r="AW99" s="7"/>
      <c r="AX99" s="7"/>
      <c r="AY99" s="7"/>
      <c r="AZ99" s="7"/>
      <c r="BA99" s="7"/>
      <c r="BB99" s="7"/>
      <c r="BC99" s="7"/>
      <c r="BD99" s="7"/>
      <c r="BE99" s="7"/>
      <c r="BF99" s="7"/>
      <c r="BG99" s="7"/>
      <c r="BH99" s="7"/>
      <c r="BI99" s="7"/>
      <c r="BJ99" s="7"/>
      <c r="BK99" s="6"/>
      <c r="BL99" s="6"/>
      <c r="BM99" s="7"/>
      <c r="BN99" s="7"/>
      <c r="BO99" s="7"/>
      <c r="BP99" s="7"/>
      <c r="BQ99" s="7"/>
      <c r="BR99" s="7"/>
      <c r="BS99" s="7"/>
      <c r="BT99" s="7"/>
      <c r="BU99" s="7"/>
      <c r="BV99" s="7"/>
      <c r="BW99" s="7"/>
      <c r="BX99" s="7"/>
      <c r="BY99" s="7"/>
      <c r="BZ99" s="7"/>
      <c r="CA99" s="7"/>
      <c r="CB99" s="7"/>
      <c r="CC99" s="7"/>
      <c r="CD99" s="7"/>
      <c r="CE99" s="7"/>
      <c r="CF99" s="7"/>
      <c r="CG99" s="6"/>
      <c r="CH99" s="6"/>
      <c r="CI99" s="6"/>
      <c r="CJ99" s="6"/>
      <c r="CK99" s="6"/>
      <c r="CL99" s="7"/>
      <c r="CM99" s="7"/>
      <c r="CN99" s="7"/>
      <c r="CO99" s="7"/>
      <c r="CP99" s="7"/>
      <c r="CQ99" s="7"/>
      <c r="CR99" s="7"/>
      <c r="CS99" s="7"/>
      <c r="CT99" s="7"/>
      <c r="CU99" s="7"/>
      <c r="CV99" s="7"/>
      <c r="CW99" s="7"/>
      <c r="CX99" s="7"/>
      <c r="CY99" s="7"/>
      <c r="CZ99" s="6"/>
      <c r="DA99" s="6"/>
      <c r="DB99" s="6"/>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16"/>
    </row>
    <row r="100" spans="1:143" ht="58.3" x14ac:dyDescent="0.4">
      <c r="A100" s="186">
        <f>IF(M100,COUNTIF($M$4:M100,TRUE),"X")</f>
        <v>80</v>
      </c>
      <c r="B100" s="7" t="s">
        <v>877</v>
      </c>
      <c r="C100" s="127" t="s">
        <v>865</v>
      </c>
      <c r="D100" s="127" t="s">
        <v>872</v>
      </c>
      <c r="E100" s="127" t="s">
        <v>1188</v>
      </c>
      <c r="F100" s="126"/>
      <c r="G100" s="126"/>
      <c r="H100" s="127"/>
      <c r="I100" s="190" t="s">
        <v>623</v>
      </c>
      <c r="J100" s="68"/>
      <c r="K100" s="79" t="s">
        <v>878</v>
      </c>
      <c r="L100" s="6">
        <f t="shared" si="21"/>
        <v>1</v>
      </c>
      <c r="M100" s="6" t="b">
        <f>2=SUM(OR(AG100:AL100),DP100)</f>
        <v>1</v>
      </c>
      <c r="N100" s="6"/>
      <c r="O100" s="7"/>
      <c r="P100" s="7"/>
      <c r="Q100" s="7"/>
      <c r="R100" s="7"/>
      <c r="S100" s="7"/>
      <c r="T100" s="7"/>
      <c r="U100" s="7"/>
      <c r="V100" s="7"/>
      <c r="W100" s="7"/>
      <c r="X100" s="7"/>
      <c r="Y100" s="7"/>
      <c r="Z100" s="7"/>
      <c r="AA100" s="7"/>
      <c r="AB100" s="7"/>
      <c r="AC100" s="7"/>
      <c r="AD100" s="7"/>
      <c r="AE100" s="7"/>
      <c r="AF100" s="7"/>
      <c r="AG100" s="7">
        <f>$AG$2</f>
        <v>1</v>
      </c>
      <c r="AH100" s="7">
        <f>$AH$2</f>
        <v>1</v>
      </c>
      <c r="AI100" s="7">
        <f>$AI$2</f>
        <v>1</v>
      </c>
      <c r="AJ100" s="7">
        <f>$AJ$2</f>
        <v>1</v>
      </c>
      <c r="AK100" s="7">
        <f>$AK$2</f>
        <v>1</v>
      </c>
      <c r="AL100" s="7">
        <f>$AL$2</f>
        <v>1</v>
      </c>
      <c r="AM100" s="6"/>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6">
        <f>$DP$2</f>
        <v>1</v>
      </c>
      <c r="DQ100" s="6"/>
      <c r="DR100" s="6"/>
      <c r="DS100" s="6"/>
      <c r="DT100" s="6"/>
      <c r="DU100" s="6"/>
      <c r="DV100" s="6"/>
      <c r="DW100" s="6"/>
      <c r="DX100" s="7"/>
      <c r="DY100" s="7"/>
      <c r="DZ100" s="7"/>
      <c r="EA100" s="7"/>
      <c r="EB100" s="7"/>
      <c r="EC100" s="7"/>
      <c r="ED100" s="7"/>
      <c r="EE100" s="7"/>
      <c r="EF100" s="7"/>
      <c r="EG100" s="7"/>
      <c r="EH100" s="7"/>
      <c r="EI100" s="7"/>
      <c r="EJ100" s="7"/>
      <c r="EK100" s="7"/>
      <c r="EL100" s="7"/>
      <c r="EM100" s="16"/>
    </row>
    <row r="101" spans="1:143" ht="131.15" x14ac:dyDescent="0.4">
      <c r="A101" s="186">
        <f>IF(M101,COUNTIF($M$4:M101,TRUE),"X")</f>
        <v>81</v>
      </c>
      <c r="B101" s="7" t="s">
        <v>879</v>
      </c>
      <c r="C101" s="127" t="s">
        <v>865</v>
      </c>
      <c r="D101" s="127" t="s">
        <v>872</v>
      </c>
      <c r="E101" s="127" t="s">
        <v>880</v>
      </c>
      <c r="F101" s="126"/>
      <c r="G101" s="126"/>
      <c r="H101" s="127"/>
      <c r="I101" s="190" t="s">
        <v>623</v>
      </c>
      <c r="J101" s="68"/>
      <c r="K101" s="79" t="s">
        <v>881</v>
      </c>
      <c r="L101" s="6">
        <f t="shared" si="21"/>
        <v>1</v>
      </c>
      <c r="M101" s="6" t="b">
        <f>2=SUM(OR(AI101:AL101),OR(DK101,DQ101))</f>
        <v>1</v>
      </c>
      <c r="N101" s="6"/>
      <c r="O101" s="7"/>
      <c r="P101" s="7"/>
      <c r="Q101" s="7"/>
      <c r="R101" s="7"/>
      <c r="S101" s="7"/>
      <c r="T101" s="7"/>
      <c r="U101" s="7"/>
      <c r="V101" s="7"/>
      <c r="W101" s="7"/>
      <c r="X101" s="7"/>
      <c r="Y101" s="7"/>
      <c r="Z101" s="7"/>
      <c r="AA101" s="7"/>
      <c r="AB101" s="7"/>
      <c r="AC101" s="7"/>
      <c r="AD101" s="7"/>
      <c r="AE101" s="7"/>
      <c r="AF101" s="7"/>
      <c r="AG101" s="7"/>
      <c r="AH101" s="7"/>
      <c r="AI101" s="7">
        <f>$AI$2</f>
        <v>1</v>
      </c>
      <c r="AJ101" s="7">
        <f>$AJ$2</f>
        <v>1</v>
      </c>
      <c r="AK101" s="7">
        <f>$AK$2</f>
        <v>1</v>
      </c>
      <c r="AL101" s="7">
        <f>$AL$2</f>
        <v>1</v>
      </c>
      <c r="AM101" s="6"/>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f>$DK$2</f>
        <v>1</v>
      </c>
      <c r="DL101" s="7"/>
      <c r="DM101" s="7"/>
      <c r="DN101" s="7"/>
      <c r="DO101" s="7"/>
      <c r="DP101" s="6"/>
      <c r="DQ101" s="6">
        <f>$DQ$2</f>
        <v>1</v>
      </c>
      <c r="DR101" s="6"/>
      <c r="DS101" s="6"/>
      <c r="DT101" s="6"/>
      <c r="DU101" s="6"/>
      <c r="DV101" s="6"/>
      <c r="DW101" s="6"/>
      <c r="DX101" s="7"/>
      <c r="DY101" s="7"/>
      <c r="DZ101" s="7"/>
      <c r="EA101" s="7"/>
      <c r="EB101" s="7"/>
      <c r="EC101" s="7"/>
      <c r="ED101" s="7"/>
      <c r="EE101" s="7"/>
      <c r="EF101" s="7"/>
      <c r="EG101" s="7"/>
      <c r="EH101" s="7"/>
      <c r="EI101" s="7"/>
      <c r="EJ101" s="7"/>
      <c r="EK101" s="7"/>
      <c r="EL101" s="7"/>
      <c r="EM101" s="16"/>
    </row>
    <row r="102" spans="1:143" ht="131.15" x14ac:dyDescent="0.4">
      <c r="A102" s="186">
        <f>IF(M102,COUNTIF($M$4:M102,TRUE),"X")</f>
        <v>82</v>
      </c>
      <c r="B102" s="7" t="s">
        <v>882</v>
      </c>
      <c r="C102" s="127" t="s">
        <v>865</v>
      </c>
      <c r="D102" s="127" t="s">
        <v>883</v>
      </c>
      <c r="E102" s="127" t="s">
        <v>1189</v>
      </c>
      <c r="F102" s="126"/>
      <c r="G102" s="126"/>
      <c r="H102" s="127"/>
      <c r="I102" s="190" t="s">
        <v>623</v>
      </c>
      <c r="J102" s="68"/>
      <c r="K102" s="79" t="s">
        <v>884</v>
      </c>
      <c r="L102" s="6">
        <f t="shared" si="21"/>
        <v>1</v>
      </c>
      <c r="M102" s="6" t="b">
        <f>2=SUM(DJ102,AB102)</f>
        <v>1</v>
      </c>
      <c r="N102" s="6"/>
      <c r="O102" s="7"/>
      <c r="P102" s="7"/>
      <c r="Q102" s="7"/>
      <c r="R102" s="7"/>
      <c r="S102" s="7"/>
      <c r="T102" s="7"/>
      <c r="U102" s="7"/>
      <c r="V102" s="7"/>
      <c r="W102" s="7"/>
      <c r="X102" s="7"/>
      <c r="Y102" s="7"/>
      <c r="Z102" s="7"/>
      <c r="AA102" s="7"/>
      <c r="AB102" s="7">
        <f>$AB$2</f>
        <v>1</v>
      </c>
      <c r="AC102" s="7"/>
      <c r="AD102" s="7"/>
      <c r="AE102" s="7"/>
      <c r="AF102" s="7"/>
      <c r="AG102" s="7"/>
      <c r="AH102" s="7"/>
      <c r="AI102" s="7"/>
      <c r="AJ102" s="7"/>
      <c r="AK102" s="7"/>
      <c r="AL102" s="7"/>
      <c r="AM102" s="6"/>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f>$DJ$2</f>
        <v>1</v>
      </c>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16"/>
    </row>
    <row r="103" spans="1:143" ht="58.3" x14ac:dyDescent="0.4">
      <c r="A103" s="186" t="str">
        <f>IF(M103,COUNTIF($M$4:M103,TRUE),"X")</f>
        <v>X</v>
      </c>
      <c r="B103" s="7" t="s">
        <v>885</v>
      </c>
      <c r="C103" s="127" t="s">
        <v>865</v>
      </c>
      <c r="D103" s="127" t="s">
        <v>886</v>
      </c>
      <c r="E103" s="127" t="s">
        <v>1190</v>
      </c>
      <c r="F103" s="126"/>
      <c r="G103" s="126"/>
      <c r="H103" s="127"/>
      <c r="I103" s="190" t="s">
        <v>623</v>
      </c>
      <c r="J103" s="68"/>
      <c r="K103" s="79" t="s">
        <v>887</v>
      </c>
      <c r="L103" s="6">
        <f t="shared" si="21"/>
        <v>0</v>
      </c>
      <c r="M103" s="6" t="b">
        <f>3=SUM(N103,AF103,CQ103)</f>
        <v>0</v>
      </c>
      <c r="N103" s="6">
        <f>$N$2</f>
        <v>0</v>
      </c>
      <c r="O103" s="7"/>
      <c r="P103" s="7"/>
      <c r="Q103" s="7"/>
      <c r="R103" s="7"/>
      <c r="S103" s="7"/>
      <c r="T103" s="7"/>
      <c r="U103" s="7"/>
      <c r="V103" s="7"/>
      <c r="W103" s="7"/>
      <c r="X103" s="7"/>
      <c r="Y103" s="7"/>
      <c r="Z103" s="7"/>
      <c r="AA103" s="7"/>
      <c r="AB103" s="7"/>
      <c r="AC103" s="7"/>
      <c r="AD103" s="7"/>
      <c r="AE103" s="7"/>
      <c r="AF103" s="7">
        <f>$AF$2</f>
        <v>1</v>
      </c>
      <c r="AG103" s="7"/>
      <c r="AH103" s="7"/>
      <c r="AI103" s="7"/>
      <c r="AJ103" s="7"/>
      <c r="AK103" s="7"/>
      <c r="AL103" s="7"/>
      <c r="AM103" s="6"/>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6"/>
      <c r="CQ103" s="6">
        <f>$CQ$2</f>
        <v>1</v>
      </c>
      <c r="CR103" s="6"/>
      <c r="CS103" s="6"/>
      <c r="CT103" s="6"/>
      <c r="CU103" s="6"/>
      <c r="CV103" s="6"/>
      <c r="CW103" s="6"/>
      <c r="CX103" s="6"/>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16"/>
    </row>
    <row r="104" spans="1:143" ht="58.3" x14ac:dyDescent="0.4">
      <c r="A104" s="186" t="str">
        <f>IF(M104,COUNTIF($M$4:M104,TRUE),"X")</f>
        <v>X</v>
      </c>
      <c r="B104" s="7" t="s">
        <v>888</v>
      </c>
      <c r="C104" s="127" t="s">
        <v>865</v>
      </c>
      <c r="D104" s="127" t="s">
        <v>886</v>
      </c>
      <c r="E104" s="127" t="s">
        <v>889</v>
      </c>
      <c r="F104" s="126"/>
      <c r="G104" s="126"/>
      <c r="H104" s="127"/>
      <c r="I104" s="190" t="s">
        <v>623</v>
      </c>
      <c r="J104" s="68"/>
      <c r="K104" s="79" t="s">
        <v>890</v>
      </c>
      <c r="L104" s="6">
        <f t="shared" si="21"/>
        <v>0</v>
      </c>
      <c r="M104" s="6" t="b">
        <f>3=SUM(N104,OR(AG104,AH104),CP104)</f>
        <v>0</v>
      </c>
      <c r="N104" s="6">
        <f>$N$2</f>
        <v>0</v>
      </c>
      <c r="O104" s="7"/>
      <c r="P104" s="7"/>
      <c r="Q104" s="7"/>
      <c r="R104" s="7"/>
      <c r="S104" s="7"/>
      <c r="T104" s="7"/>
      <c r="U104" s="7"/>
      <c r="V104" s="7"/>
      <c r="W104" s="7"/>
      <c r="X104" s="7"/>
      <c r="Y104" s="7"/>
      <c r="Z104" s="7"/>
      <c r="AA104" s="7"/>
      <c r="AB104" s="7"/>
      <c r="AC104" s="7"/>
      <c r="AD104" s="7"/>
      <c r="AE104" s="7"/>
      <c r="AF104" s="7"/>
      <c r="AG104" s="7">
        <f>$AG$2</f>
        <v>1</v>
      </c>
      <c r="AH104" s="7">
        <f>$AH$2</f>
        <v>1</v>
      </c>
      <c r="AI104" s="7"/>
      <c r="AJ104" s="7"/>
      <c r="AK104" s="7"/>
      <c r="AL104" s="7"/>
      <c r="AM104" s="6"/>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6">
        <f>$CP$2</f>
        <v>1</v>
      </c>
      <c r="CQ104" s="6"/>
      <c r="CR104" s="6"/>
      <c r="CS104" s="6"/>
      <c r="CT104" s="6"/>
      <c r="CU104" s="6"/>
      <c r="CV104" s="6"/>
      <c r="CW104" s="6"/>
      <c r="CX104" s="6"/>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16"/>
    </row>
    <row r="105" spans="1:143" ht="102" x14ac:dyDescent="0.4">
      <c r="A105" s="186">
        <f>IF(M105,COUNTIF($M$4:M105,TRUE),"X")</f>
        <v>83</v>
      </c>
      <c r="B105" s="7" t="s">
        <v>891</v>
      </c>
      <c r="C105" s="127" t="s">
        <v>865</v>
      </c>
      <c r="D105" s="127" t="s">
        <v>886</v>
      </c>
      <c r="E105" s="127" t="s">
        <v>1191</v>
      </c>
      <c r="F105" s="126"/>
      <c r="G105" s="126"/>
      <c r="H105" s="127"/>
      <c r="I105" s="190" t="s">
        <v>623</v>
      </c>
      <c r="J105" s="68"/>
      <c r="K105" s="80" t="s">
        <v>892</v>
      </c>
      <c r="L105" s="6">
        <f t="shared" si="21"/>
        <v>1</v>
      </c>
      <c r="M105" s="70" t="b">
        <f>2=SUM(OR(AI105:AL105),CR105)</f>
        <v>1</v>
      </c>
      <c r="N105" s="6"/>
      <c r="O105" s="7"/>
      <c r="P105" s="7"/>
      <c r="Q105" s="7"/>
      <c r="R105" s="7"/>
      <c r="S105" s="7"/>
      <c r="T105" s="7"/>
      <c r="U105" s="7"/>
      <c r="V105" s="7"/>
      <c r="W105" s="7"/>
      <c r="X105" s="7"/>
      <c r="Y105" s="7"/>
      <c r="Z105" s="7"/>
      <c r="AA105" s="7"/>
      <c r="AB105" s="7"/>
      <c r="AC105" s="7"/>
      <c r="AD105" s="7"/>
      <c r="AE105" s="7"/>
      <c r="AF105" s="7"/>
      <c r="AG105" s="7"/>
      <c r="AH105" s="7"/>
      <c r="AI105" s="7">
        <f>$AI$2</f>
        <v>1</v>
      </c>
      <c r="AJ105" s="7">
        <f>$AJ$2</f>
        <v>1</v>
      </c>
      <c r="AK105" s="7">
        <f>$AK$2</f>
        <v>1</v>
      </c>
      <c r="AL105" s="7">
        <f>$AL$2</f>
        <v>1</v>
      </c>
      <c r="AM105" s="6"/>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6"/>
      <c r="CQ105" s="86"/>
      <c r="CR105" s="6">
        <f>$CR$2</f>
        <v>1</v>
      </c>
      <c r="CS105" s="6"/>
      <c r="CT105" s="6"/>
      <c r="CU105" s="6"/>
      <c r="CV105" s="6"/>
      <c r="CW105" s="6"/>
      <c r="CX105" s="6"/>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16"/>
    </row>
    <row r="106" spans="1:143" ht="174.9" x14ac:dyDescent="0.4">
      <c r="A106" s="186">
        <f>IF(M106,COUNTIF($M$4:M106,TRUE),"X")</f>
        <v>84</v>
      </c>
      <c r="B106" s="7" t="s">
        <v>893</v>
      </c>
      <c r="C106" s="127" t="s">
        <v>865</v>
      </c>
      <c r="D106" s="127" t="s">
        <v>894</v>
      </c>
      <c r="E106" s="127" t="s">
        <v>1192</v>
      </c>
      <c r="F106" s="126"/>
      <c r="G106" s="126"/>
      <c r="H106" s="127"/>
      <c r="I106" s="190" t="s">
        <v>623</v>
      </c>
      <c r="J106" s="68"/>
      <c r="K106" s="79" t="s">
        <v>895</v>
      </c>
      <c r="L106" s="6">
        <f t="shared" si="21"/>
        <v>1</v>
      </c>
      <c r="M106" s="6" t="b">
        <f>3=SUM(OR(AN106,AO106,AP106),OR(DV106,DW106),AF106)</f>
        <v>1</v>
      </c>
      <c r="N106" s="6"/>
      <c r="O106" s="7"/>
      <c r="P106" s="7"/>
      <c r="Q106" s="7"/>
      <c r="R106" s="7"/>
      <c r="S106" s="7"/>
      <c r="T106" s="7"/>
      <c r="U106" s="7"/>
      <c r="V106" s="7"/>
      <c r="W106" s="7"/>
      <c r="X106" s="7"/>
      <c r="Y106" s="7"/>
      <c r="Z106" s="7"/>
      <c r="AA106" s="7"/>
      <c r="AB106" s="7"/>
      <c r="AC106" s="7"/>
      <c r="AD106" s="7"/>
      <c r="AE106" s="7"/>
      <c r="AF106" s="7">
        <f>$AF$2</f>
        <v>1</v>
      </c>
      <c r="AG106" s="7"/>
      <c r="AH106" s="7"/>
      <c r="AI106" s="7"/>
      <c r="AJ106" s="7"/>
      <c r="AK106" s="7"/>
      <c r="AL106" s="7"/>
      <c r="AM106" s="6"/>
      <c r="AN106" s="7">
        <f>$AN$2</f>
        <v>1</v>
      </c>
      <c r="AO106" s="7">
        <f>$AO$2</f>
        <v>1</v>
      </c>
      <c r="AP106" s="7">
        <f>$AP$2</f>
        <v>1</v>
      </c>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6">
        <f>$DV$2</f>
        <v>1</v>
      </c>
      <c r="DW106" s="6">
        <f>$DW$2</f>
        <v>1</v>
      </c>
      <c r="DX106" s="7"/>
      <c r="DY106" s="7"/>
      <c r="DZ106" s="7"/>
      <c r="EA106" s="7"/>
      <c r="EB106" s="7"/>
      <c r="EC106" s="7"/>
      <c r="ED106" s="7"/>
      <c r="EE106" s="7"/>
      <c r="EF106" s="7"/>
      <c r="EG106" s="7"/>
      <c r="EH106" s="7"/>
      <c r="EI106" s="7"/>
      <c r="EJ106" s="7"/>
      <c r="EK106" s="7"/>
      <c r="EL106" s="7"/>
      <c r="EM106" s="16"/>
    </row>
    <row r="107" spans="1:143" ht="347.15" customHeight="1" x14ac:dyDescent="0.4">
      <c r="A107" s="186">
        <f>IF(M107,COUNTIF($M$4:M107,TRUE),"X")</f>
        <v>85</v>
      </c>
      <c r="B107" s="7" t="s">
        <v>896</v>
      </c>
      <c r="C107" s="127" t="s">
        <v>865</v>
      </c>
      <c r="D107" s="127" t="s">
        <v>894</v>
      </c>
      <c r="E107" s="127" t="s">
        <v>1193</v>
      </c>
      <c r="F107" s="126"/>
      <c r="G107" s="126"/>
      <c r="H107" s="127"/>
      <c r="I107" s="190" t="s">
        <v>623</v>
      </c>
      <c r="J107" s="68"/>
      <c r="K107" s="79" t="s">
        <v>897</v>
      </c>
      <c r="L107" s="6">
        <f t="shared" si="21"/>
        <v>1</v>
      </c>
      <c r="M107" s="6" t="b">
        <f>4=SUM(OR(AG107:AL107),OR(AN107:AP107),DX107,OR(OR(AT107,AU107,AV107,AZ107,BB107,BC107),OR(BW107,CA107,CH107)))</f>
        <v>1</v>
      </c>
      <c r="N107" s="6"/>
      <c r="O107" s="7"/>
      <c r="P107" s="7"/>
      <c r="Q107" s="7"/>
      <c r="R107" s="7"/>
      <c r="S107" s="7"/>
      <c r="T107" s="7"/>
      <c r="U107" s="7"/>
      <c r="V107" s="7"/>
      <c r="W107" s="7"/>
      <c r="X107" s="7"/>
      <c r="Y107" s="7"/>
      <c r="Z107" s="7"/>
      <c r="AA107" s="7"/>
      <c r="AB107" s="7"/>
      <c r="AC107" s="7"/>
      <c r="AD107" s="7"/>
      <c r="AE107" s="7"/>
      <c r="AF107" s="7"/>
      <c r="AG107" s="7">
        <f>$AG$2</f>
        <v>1</v>
      </c>
      <c r="AH107" s="7">
        <f>$AH$2</f>
        <v>1</v>
      </c>
      <c r="AI107" s="7">
        <f>$AI$2</f>
        <v>1</v>
      </c>
      <c r="AJ107" s="7">
        <f>$AJ$2</f>
        <v>1</v>
      </c>
      <c r="AK107" s="7">
        <f>$AK$2</f>
        <v>1</v>
      </c>
      <c r="AL107" s="7">
        <f>$AL$2</f>
        <v>1</v>
      </c>
      <c r="AM107" s="6"/>
      <c r="AN107" s="7">
        <f>$AN$2</f>
        <v>1</v>
      </c>
      <c r="AO107" s="7">
        <f>$AO$2</f>
        <v>1</v>
      </c>
      <c r="AP107" s="7">
        <f>$AP$2</f>
        <v>1</v>
      </c>
      <c r="AQ107" s="7"/>
      <c r="AR107" s="7"/>
      <c r="AS107" s="7"/>
      <c r="AT107" s="7">
        <f>$AT$2</f>
        <v>1</v>
      </c>
      <c r="AU107" s="7">
        <f>$AU$2</f>
        <v>1</v>
      </c>
      <c r="AV107" s="7">
        <f>$AV$2</f>
        <v>1</v>
      </c>
      <c r="AW107" s="7"/>
      <c r="AX107" s="7"/>
      <c r="AY107" s="7"/>
      <c r="AZ107" s="7">
        <f>$AZ$2</f>
        <v>1</v>
      </c>
      <c r="BA107" s="7"/>
      <c r="BB107" s="7">
        <f>$BB$2</f>
        <v>1</v>
      </c>
      <c r="BC107" s="7">
        <f>$BC$2</f>
        <v>1</v>
      </c>
      <c r="BD107" s="7"/>
      <c r="BE107" s="7"/>
      <c r="BF107" s="6"/>
      <c r="BG107" s="6"/>
      <c r="BH107" s="6"/>
      <c r="BI107" s="6"/>
      <c r="BJ107" s="6"/>
      <c r="BK107" s="7"/>
      <c r="BL107" s="7"/>
      <c r="BM107" s="7"/>
      <c r="BN107" s="7"/>
      <c r="BO107" s="7"/>
      <c r="BP107" s="7"/>
      <c r="BQ107" s="6"/>
      <c r="BR107" s="6"/>
      <c r="BS107" s="7"/>
      <c r="BT107" s="7"/>
      <c r="BU107" s="7"/>
      <c r="BV107" s="7"/>
      <c r="BW107" s="7">
        <f>$BW$2</f>
        <v>1</v>
      </c>
      <c r="BX107" s="7"/>
      <c r="BY107" s="7"/>
      <c r="BZ107" s="7"/>
      <c r="CA107" s="6">
        <f>$CA$2</f>
        <v>1</v>
      </c>
      <c r="CB107" s="6"/>
      <c r="CC107" s="6"/>
      <c r="CD107" s="6"/>
      <c r="CE107" s="7"/>
      <c r="CF107" s="7"/>
      <c r="CG107" s="7"/>
      <c r="CH107" s="6">
        <f>$CH$2</f>
        <v>1</v>
      </c>
      <c r="CI107" s="6"/>
      <c r="CJ107" s="6"/>
      <c r="CK107" s="6"/>
      <c r="CL107" s="7"/>
      <c r="CM107" s="7"/>
      <c r="CN107" s="7"/>
      <c r="CO107" s="7"/>
      <c r="CP107" s="7"/>
      <c r="CQ107" s="7"/>
      <c r="CR107" s="7"/>
      <c r="CS107" s="7"/>
      <c r="CT107" s="7"/>
      <c r="CU107" s="7"/>
      <c r="CV107" s="7"/>
      <c r="CW107" s="7"/>
      <c r="CX107" s="7"/>
      <c r="CY107" s="7"/>
      <c r="CZ107" s="7"/>
      <c r="DA107" s="7"/>
      <c r="DB107" s="7"/>
      <c r="DC107" s="7"/>
      <c r="DD107" s="7"/>
      <c r="DE107" s="7"/>
      <c r="DF107" s="7"/>
      <c r="DG107" s="6"/>
      <c r="DH107" s="7"/>
      <c r="DI107" s="7"/>
      <c r="DJ107" s="7"/>
      <c r="DK107" s="7"/>
      <c r="DL107" s="7"/>
      <c r="DM107" s="7"/>
      <c r="DN107" s="7"/>
      <c r="DO107" s="7"/>
      <c r="DP107" s="7"/>
      <c r="DQ107" s="7"/>
      <c r="DR107" s="7"/>
      <c r="DS107" s="7"/>
      <c r="DT107" s="7"/>
      <c r="DU107" s="7"/>
      <c r="DV107" s="7"/>
      <c r="DW107" s="7"/>
      <c r="DX107" s="7">
        <f>$DX$2</f>
        <v>1</v>
      </c>
      <c r="DY107" s="7"/>
      <c r="DZ107" s="7"/>
      <c r="EA107" s="7"/>
      <c r="EB107" s="7"/>
      <c r="EC107" s="7"/>
      <c r="ED107" s="7"/>
      <c r="EE107" s="7"/>
      <c r="EF107" s="7"/>
      <c r="EG107" s="7"/>
      <c r="EH107" s="7"/>
      <c r="EI107" s="7"/>
      <c r="EJ107" s="7"/>
      <c r="EK107" s="7"/>
      <c r="EL107" s="7"/>
      <c r="EM107" s="16"/>
    </row>
    <row r="108" spans="1:143" ht="58.3" x14ac:dyDescent="0.4">
      <c r="A108" s="186" t="str">
        <f>IF(M108,COUNTIF($M$4:M108,TRUE),"X")</f>
        <v>X</v>
      </c>
      <c r="B108" s="7" t="s">
        <v>898</v>
      </c>
      <c r="C108" s="127" t="s">
        <v>865</v>
      </c>
      <c r="D108" s="127" t="s">
        <v>894</v>
      </c>
      <c r="E108" s="127" t="s">
        <v>899</v>
      </c>
      <c r="F108" s="126"/>
      <c r="G108" s="126"/>
      <c r="H108" s="127"/>
      <c r="I108" s="190" t="s">
        <v>623</v>
      </c>
      <c r="J108" s="68"/>
      <c r="K108" s="79" t="s">
        <v>900</v>
      </c>
      <c r="L108" s="6">
        <f t="shared" si="21"/>
        <v>0</v>
      </c>
      <c r="M108" s="6" t="b">
        <f>3=SUM(N108,OR(AB108,AC108),OR(DV108,DW108))</f>
        <v>0</v>
      </c>
      <c r="N108" s="6">
        <f>$N$2</f>
        <v>0</v>
      </c>
      <c r="O108" s="7"/>
      <c r="P108" s="7"/>
      <c r="Q108" s="7"/>
      <c r="R108" s="7"/>
      <c r="S108" s="7"/>
      <c r="T108" s="7"/>
      <c r="U108" s="7"/>
      <c r="V108" s="7"/>
      <c r="W108" s="7"/>
      <c r="X108" s="7"/>
      <c r="Y108" s="7"/>
      <c r="Z108" s="7"/>
      <c r="AA108" s="7"/>
      <c r="AB108" s="7">
        <f>$AB$2</f>
        <v>1</v>
      </c>
      <c r="AC108" s="7">
        <f>$AC$2</f>
        <v>1</v>
      </c>
      <c r="AD108" s="7"/>
      <c r="AE108" s="7"/>
      <c r="AF108" s="7"/>
      <c r="AG108" s="7"/>
      <c r="AH108" s="7"/>
      <c r="AI108" s="7"/>
      <c r="AJ108" s="7"/>
      <c r="AK108" s="7"/>
      <c r="AL108" s="7"/>
      <c r="AM108" s="6"/>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6">
        <f>$DV$2</f>
        <v>1</v>
      </c>
      <c r="DW108" s="6">
        <f>$DW$2</f>
        <v>1</v>
      </c>
      <c r="DX108" s="7"/>
      <c r="DY108" s="7"/>
      <c r="DZ108" s="7"/>
      <c r="EA108" s="7"/>
      <c r="EB108" s="7"/>
      <c r="EC108" s="7"/>
      <c r="ED108" s="7"/>
      <c r="EE108" s="7"/>
      <c r="EF108" s="7"/>
      <c r="EG108" s="7"/>
      <c r="EH108" s="7"/>
      <c r="EI108" s="7"/>
      <c r="EJ108" s="7"/>
      <c r="EK108" s="7"/>
      <c r="EL108" s="7"/>
      <c r="EM108" s="16"/>
    </row>
    <row r="109" spans="1:143" ht="204" x14ac:dyDescent="0.4">
      <c r="A109" s="186">
        <f>IF(M109,COUNTIF($M$4:M109,TRUE),"X")</f>
        <v>86</v>
      </c>
      <c r="B109" s="7" t="s">
        <v>901</v>
      </c>
      <c r="C109" s="127" t="s">
        <v>865</v>
      </c>
      <c r="D109" s="127" t="s">
        <v>894</v>
      </c>
      <c r="E109" s="127" t="s">
        <v>1194</v>
      </c>
      <c r="F109" s="126"/>
      <c r="G109" s="126"/>
      <c r="H109" s="127"/>
      <c r="I109" s="190" t="s">
        <v>623</v>
      </c>
      <c r="J109" s="68"/>
      <c r="K109" s="79" t="s">
        <v>902</v>
      </c>
      <c r="L109" s="6">
        <f t="shared" si="21"/>
        <v>1</v>
      </c>
      <c r="M109" s="6" t="b">
        <f>3=SUM(OR(AN109,AO109,AP109),OR(DV109,DW109),OR(AG109:AL109))</f>
        <v>1</v>
      </c>
      <c r="N109" s="6"/>
      <c r="O109" s="7"/>
      <c r="P109" s="7"/>
      <c r="Q109" s="7"/>
      <c r="R109" s="7"/>
      <c r="S109" s="7"/>
      <c r="T109" s="7"/>
      <c r="U109" s="7"/>
      <c r="V109" s="7"/>
      <c r="W109" s="7"/>
      <c r="X109" s="7"/>
      <c r="Y109" s="7"/>
      <c r="Z109" s="7"/>
      <c r="AA109" s="7"/>
      <c r="AB109" s="7"/>
      <c r="AC109" s="7"/>
      <c r="AD109" s="7"/>
      <c r="AE109" s="7"/>
      <c r="AF109" s="7"/>
      <c r="AG109" s="7">
        <f>$AG$2</f>
        <v>1</v>
      </c>
      <c r="AH109" s="7">
        <f>$AH$2</f>
        <v>1</v>
      </c>
      <c r="AI109" s="7">
        <f>$AI$2</f>
        <v>1</v>
      </c>
      <c r="AJ109" s="7">
        <f>$AJ$2</f>
        <v>1</v>
      </c>
      <c r="AK109" s="7">
        <f>$AK$2</f>
        <v>1</v>
      </c>
      <c r="AL109" s="7">
        <f>$AL$2</f>
        <v>1</v>
      </c>
      <c r="AM109" s="6"/>
      <c r="AN109" s="7">
        <f>$AN$2</f>
        <v>1</v>
      </c>
      <c r="AO109" s="7">
        <f>$AO$2</f>
        <v>1</v>
      </c>
      <c r="AP109" s="7">
        <f>$AP$2</f>
        <v>1</v>
      </c>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6">
        <f>$DV$2</f>
        <v>1</v>
      </c>
      <c r="DW109" s="6">
        <f>$DW$2</f>
        <v>1</v>
      </c>
      <c r="DX109" s="7"/>
      <c r="DY109" s="7"/>
      <c r="DZ109" s="7"/>
      <c r="EA109" s="7"/>
      <c r="EB109" s="7"/>
      <c r="EC109" s="7"/>
      <c r="ED109" s="7"/>
      <c r="EE109" s="7"/>
      <c r="EF109" s="7"/>
      <c r="EG109" s="7"/>
      <c r="EH109" s="7"/>
      <c r="EI109" s="7"/>
      <c r="EJ109" s="7"/>
      <c r="EK109" s="7"/>
      <c r="EL109" s="7"/>
      <c r="EM109" s="16"/>
    </row>
    <row r="110" spans="1:143" ht="58.3" x14ac:dyDescent="0.4">
      <c r="A110" s="186" t="str">
        <f>IF(M110,COUNTIF($M$4:M110,TRUE),"X")</f>
        <v>X</v>
      </c>
      <c r="B110" s="7" t="s">
        <v>903</v>
      </c>
      <c r="C110" s="127" t="s">
        <v>865</v>
      </c>
      <c r="D110" s="127" t="s">
        <v>894</v>
      </c>
      <c r="E110" s="127" t="s">
        <v>904</v>
      </c>
      <c r="F110" s="126"/>
      <c r="G110" s="126"/>
      <c r="H110" s="127"/>
      <c r="I110" s="190" t="s">
        <v>623</v>
      </c>
      <c r="J110" s="68"/>
      <c r="K110" s="79" t="s">
        <v>905</v>
      </c>
      <c r="L110" s="6">
        <f t="shared" si="21"/>
        <v>0</v>
      </c>
      <c r="M110" s="6" t="b">
        <f>3=SUM(N110,AB110,DW110)</f>
        <v>0</v>
      </c>
      <c r="N110" s="6">
        <f>$N$2</f>
        <v>0</v>
      </c>
      <c r="O110" s="7"/>
      <c r="P110" s="7"/>
      <c r="Q110" s="7"/>
      <c r="R110" s="7"/>
      <c r="S110" s="7"/>
      <c r="T110" s="7"/>
      <c r="U110" s="7"/>
      <c r="V110" s="7"/>
      <c r="W110" s="7"/>
      <c r="X110" s="7"/>
      <c r="Y110" s="7"/>
      <c r="Z110" s="7"/>
      <c r="AA110" s="7"/>
      <c r="AB110" s="7">
        <f>$AB$2</f>
        <v>1</v>
      </c>
      <c r="AC110" s="7"/>
      <c r="AD110" s="7"/>
      <c r="AE110" s="7"/>
      <c r="AF110" s="7"/>
      <c r="AG110" s="7"/>
      <c r="AH110" s="7"/>
      <c r="AI110" s="7"/>
      <c r="AJ110" s="7"/>
      <c r="AK110" s="7"/>
      <c r="AL110" s="7"/>
      <c r="AM110" s="6"/>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6"/>
      <c r="DW110" s="6">
        <f>$DW$2</f>
        <v>1</v>
      </c>
      <c r="DX110" s="7"/>
      <c r="DY110" s="7"/>
      <c r="DZ110" s="7"/>
      <c r="EA110" s="7"/>
      <c r="EB110" s="7"/>
      <c r="EC110" s="7"/>
      <c r="ED110" s="7"/>
      <c r="EE110" s="7"/>
      <c r="EF110" s="7"/>
      <c r="EG110" s="7"/>
      <c r="EH110" s="7"/>
      <c r="EI110" s="7"/>
      <c r="EJ110" s="7"/>
      <c r="EK110" s="7"/>
      <c r="EL110" s="7"/>
      <c r="EM110" s="16"/>
    </row>
    <row r="111" spans="1:143" ht="116.6" x14ac:dyDescent="0.4">
      <c r="A111" s="186">
        <f>IF(M111,COUNTIF($M$4:M111,TRUE),"X")</f>
        <v>87</v>
      </c>
      <c r="B111" s="7" t="s">
        <v>906</v>
      </c>
      <c r="C111" s="127" t="s">
        <v>865</v>
      </c>
      <c r="D111" s="127" t="s">
        <v>907</v>
      </c>
      <c r="E111" s="127" t="s">
        <v>1195</v>
      </c>
      <c r="F111" s="126"/>
      <c r="G111" s="126"/>
      <c r="H111" s="127"/>
      <c r="I111" s="190" t="s">
        <v>623</v>
      </c>
      <c r="J111" s="68"/>
      <c r="K111" s="79" t="s">
        <v>908</v>
      </c>
      <c r="L111" s="6">
        <f t="shared" si="21"/>
        <v>1</v>
      </c>
      <c r="M111" s="6" t="b">
        <f>3=SUM(AN111,OR(CQ111,DY111),AF111)</f>
        <v>1</v>
      </c>
      <c r="N111" s="6"/>
      <c r="O111" s="7"/>
      <c r="P111" s="7"/>
      <c r="Q111" s="7"/>
      <c r="R111" s="7"/>
      <c r="S111" s="7"/>
      <c r="T111" s="7"/>
      <c r="U111" s="7"/>
      <c r="V111" s="7"/>
      <c r="W111" s="7"/>
      <c r="X111" s="7"/>
      <c r="Y111" s="7"/>
      <c r="Z111" s="7"/>
      <c r="AA111" s="7"/>
      <c r="AB111" s="7"/>
      <c r="AC111" s="7"/>
      <c r="AD111" s="7"/>
      <c r="AE111" s="7"/>
      <c r="AF111" s="7">
        <f>$AF$2</f>
        <v>1</v>
      </c>
      <c r="AG111" s="7"/>
      <c r="AH111" s="7"/>
      <c r="AI111" s="7"/>
      <c r="AJ111" s="7"/>
      <c r="AK111" s="7"/>
      <c r="AL111" s="7"/>
      <c r="AM111" s="6"/>
      <c r="AN111" s="7">
        <f>$AN$2</f>
        <v>1</v>
      </c>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f>$CQ$2</f>
        <v>1</v>
      </c>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X111" s="7"/>
      <c r="DY111" s="7">
        <f>$DY$2</f>
        <v>1</v>
      </c>
      <c r="DZ111" s="7"/>
      <c r="EA111" s="7"/>
      <c r="EB111" s="7"/>
      <c r="EC111" s="7"/>
      <c r="ED111" s="7"/>
      <c r="EE111" s="7"/>
      <c r="EF111" s="7"/>
      <c r="EG111" s="7"/>
      <c r="EH111" s="7"/>
      <c r="EI111" s="7"/>
      <c r="EJ111" s="7"/>
      <c r="EK111" s="7"/>
      <c r="EL111" s="7"/>
      <c r="EM111" s="16"/>
    </row>
    <row r="112" spans="1:143" ht="189.45" x14ac:dyDescent="0.4">
      <c r="A112" s="186" t="str">
        <f>IF(M112,COUNTIF($M$4:M112,TRUE),"X")</f>
        <v>X</v>
      </c>
      <c r="B112" s="7" t="s">
        <v>909</v>
      </c>
      <c r="C112" s="127" t="s">
        <v>865</v>
      </c>
      <c r="D112" s="127" t="s">
        <v>910</v>
      </c>
      <c r="E112" s="127" t="s">
        <v>1196</v>
      </c>
      <c r="F112" s="126"/>
      <c r="G112" s="126"/>
      <c r="H112" s="127"/>
      <c r="I112" s="190" t="s">
        <v>623</v>
      </c>
      <c r="J112" s="68"/>
      <c r="K112" s="80" t="s">
        <v>911</v>
      </c>
      <c r="L112" s="6">
        <f t="shared" si="21"/>
        <v>0</v>
      </c>
      <c r="M112" s="70" t="b">
        <f>2=SUM(OR(AI112:AL112),N112)</f>
        <v>0</v>
      </c>
      <c r="N112" s="6">
        <f>$N$2</f>
        <v>0</v>
      </c>
      <c r="O112" s="7"/>
      <c r="P112" s="7"/>
      <c r="Q112" s="7"/>
      <c r="R112" s="7"/>
      <c r="S112" s="7"/>
      <c r="T112" s="7"/>
      <c r="U112" s="7"/>
      <c r="V112" s="7"/>
      <c r="W112" s="7"/>
      <c r="X112" s="7"/>
      <c r="Y112" s="7"/>
      <c r="Z112" s="7"/>
      <c r="AA112" s="7"/>
      <c r="AB112" s="7"/>
      <c r="AC112" s="7"/>
      <c r="AD112" s="7"/>
      <c r="AE112" s="7"/>
      <c r="AF112" s="7"/>
      <c r="AG112" s="7"/>
      <c r="AH112" s="7"/>
      <c r="AI112" s="7">
        <f>$AI$2</f>
        <v>1</v>
      </c>
      <c r="AJ112" s="7">
        <f>$AJ$2</f>
        <v>1</v>
      </c>
      <c r="AK112" s="7">
        <f>$AK$2</f>
        <v>1</v>
      </c>
      <c r="AL112" s="7">
        <f>$AL$2</f>
        <v>1</v>
      </c>
      <c r="AM112" s="6"/>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16"/>
    </row>
    <row r="113" spans="1:143" ht="160.30000000000001" x14ac:dyDescent="0.4">
      <c r="A113" s="186" t="str">
        <f>IF(M113,COUNTIF($M$4:M113,TRUE),"X")</f>
        <v>X</v>
      </c>
      <c r="B113" s="7" t="s">
        <v>912</v>
      </c>
      <c r="C113" s="127" t="s">
        <v>865</v>
      </c>
      <c r="D113" s="127" t="s">
        <v>910</v>
      </c>
      <c r="E113" s="127" t="s">
        <v>1197</v>
      </c>
      <c r="F113" s="126"/>
      <c r="G113" s="126"/>
      <c r="H113" s="127"/>
      <c r="I113" s="190" t="s">
        <v>623</v>
      </c>
      <c r="J113" s="68"/>
      <c r="K113" s="79" t="s">
        <v>1108</v>
      </c>
      <c r="L113" s="6">
        <f t="shared" si="21"/>
        <v>0</v>
      </c>
      <c r="M113" s="6" t="b">
        <f>3=SUM(OR(AG113,AH113),N113,DA113)</f>
        <v>0</v>
      </c>
      <c r="N113" s="6">
        <f>$N$2</f>
        <v>0</v>
      </c>
      <c r="O113" s="7"/>
      <c r="P113" s="7"/>
      <c r="Q113" s="7"/>
      <c r="R113" s="7"/>
      <c r="S113" s="7"/>
      <c r="T113" s="7"/>
      <c r="U113" s="7"/>
      <c r="V113" s="7"/>
      <c r="W113" s="7"/>
      <c r="X113" s="7"/>
      <c r="Y113" s="7"/>
      <c r="Z113" s="7"/>
      <c r="AA113" s="7"/>
      <c r="AB113" s="7"/>
      <c r="AC113" s="7"/>
      <c r="AD113" s="7"/>
      <c r="AE113" s="7"/>
      <c r="AF113" s="7"/>
      <c r="AG113" s="7">
        <f>$AG$2</f>
        <v>1</v>
      </c>
      <c r="AH113" s="7">
        <f>$AH$2</f>
        <v>1</v>
      </c>
      <c r="AI113" s="7"/>
      <c r="AJ113" s="7"/>
      <c r="AK113" s="7"/>
      <c r="AL113" s="7"/>
      <c r="AM113" s="6"/>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f>$DA$2</f>
        <v>1</v>
      </c>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16"/>
    </row>
    <row r="114" spans="1:143" ht="72.900000000000006" x14ac:dyDescent="0.4">
      <c r="A114" s="186">
        <f>IF(M114,COUNTIF($M$4:M114,TRUE),"X")</f>
        <v>88</v>
      </c>
      <c r="B114" s="7" t="s">
        <v>913</v>
      </c>
      <c r="C114" s="127" t="s">
        <v>865</v>
      </c>
      <c r="D114" s="127" t="s">
        <v>910</v>
      </c>
      <c r="E114" s="127" t="s">
        <v>1236</v>
      </c>
      <c r="F114" s="126"/>
      <c r="G114" s="126"/>
      <c r="H114" s="127"/>
      <c r="I114" s="190" t="s">
        <v>623</v>
      </c>
      <c r="J114" s="68"/>
      <c r="K114" s="79" t="s">
        <v>914</v>
      </c>
      <c r="L114" s="6">
        <f t="shared" si="21"/>
        <v>1</v>
      </c>
      <c r="M114" s="6" t="b">
        <f>3=SUM(AB114,OR(BE114,BF114),AN114)</f>
        <v>1</v>
      </c>
      <c r="N114" s="6"/>
      <c r="O114" s="7"/>
      <c r="P114" s="7"/>
      <c r="Q114" s="7"/>
      <c r="R114" s="7"/>
      <c r="S114" s="7"/>
      <c r="T114" s="7"/>
      <c r="U114" s="7"/>
      <c r="V114" s="7"/>
      <c r="W114" s="7"/>
      <c r="X114" s="7"/>
      <c r="Y114" s="7"/>
      <c r="Z114" s="7"/>
      <c r="AA114" s="7"/>
      <c r="AB114" s="7">
        <f>$AB$2</f>
        <v>1</v>
      </c>
      <c r="AC114" s="7"/>
      <c r="AD114" s="7"/>
      <c r="AE114" s="7"/>
      <c r="AF114" s="7"/>
      <c r="AG114" s="7"/>
      <c r="AH114" s="7"/>
      <c r="AI114" s="7"/>
      <c r="AJ114" s="7"/>
      <c r="AK114" s="7"/>
      <c r="AL114" s="7"/>
      <c r="AM114" s="6"/>
      <c r="AN114" s="7">
        <f>$AN$2</f>
        <v>1</v>
      </c>
      <c r="AO114" s="7"/>
      <c r="AP114" s="7"/>
      <c r="AQ114" s="7"/>
      <c r="AR114" s="7"/>
      <c r="AS114" s="7"/>
      <c r="AT114" s="7"/>
      <c r="AU114" s="7"/>
      <c r="AV114" s="7"/>
      <c r="AW114" s="7"/>
      <c r="AX114" s="7"/>
      <c r="AY114" s="7"/>
      <c r="AZ114" s="7"/>
      <c r="BA114" s="7"/>
      <c r="BB114" s="7"/>
      <c r="BC114" s="7"/>
      <c r="BD114" s="7"/>
      <c r="BE114" s="7">
        <f>$BE$2</f>
        <v>1</v>
      </c>
      <c r="BF114" s="7">
        <f>$BF$2</f>
        <v>1</v>
      </c>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16"/>
    </row>
    <row r="115" spans="1:143" ht="43.75" x14ac:dyDescent="0.4">
      <c r="A115" s="186">
        <f>IF(M115,COUNTIF($M$4:M115,TRUE),"X")</f>
        <v>89</v>
      </c>
      <c r="B115" s="7" t="s">
        <v>915</v>
      </c>
      <c r="C115" s="127" t="s">
        <v>916</v>
      </c>
      <c r="D115" s="127" t="s">
        <v>917</v>
      </c>
      <c r="E115" s="127" t="s">
        <v>918</v>
      </c>
      <c r="F115" s="126"/>
      <c r="G115" s="126"/>
      <c r="H115" s="127"/>
      <c r="I115" s="190" t="s">
        <v>623</v>
      </c>
      <c r="J115" s="68"/>
      <c r="K115" s="80" t="s">
        <v>919</v>
      </c>
      <c r="L115" s="6">
        <f t="shared" si="21"/>
        <v>1</v>
      </c>
      <c r="M115" s="70" t="b">
        <f>2=SUM(OR(AG115,AH115),BZ115)</f>
        <v>1</v>
      </c>
      <c r="N115" s="6"/>
      <c r="O115" s="7"/>
      <c r="P115" s="7"/>
      <c r="Q115" s="7"/>
      <c r="R115" s="7"/>
      <c r="S115" s="7"/>
      <c r="T115" s="7"/>
      <c r="U115" s="7"/>
      <c r="V115" s="7"/>
      <c r="W115" s="7"/>
      <c r="X115" s="7"/>
      <c r="Y115" s="7"/>
      <c r="Z115" s="7"/>
      <c r="AA115" s="7"/>
      <c r="AB115" s="7"/>
      <c r="AC115" s="7"/>
      <c r="AD115" s="7"/>
      <c r="AE115" s="7"/>
      <c r="AF115" s="7"/>
      <c r="AG115" s="7">
        <f>$AG$2</f>
        <v>1</v>
      </c>
      <c r="AH115" s="7">
        <f>$AH$2</f>
        <v>1</v>
      </c>
      <c r="AI115" s="7"/>
      <c r="AJ115" s="7"/>
      <c r="AK115" s="7"/>
      <c r="AL115" s="7"/>
      <c r="AM115" s="6"/>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6">
        <f>$BZ$2</f>
        <v>1</v>
      </c>
      <c r="CA115" s="7"/>
      <c r="CB115" s="7"/>
      <c r="CC115" s="7"/>
      <c r="CD115" s="7"/>
      <c r="CE115" s="6"/>
      <c r="CF115" s="6"/>
      <c r="CG115" s="7"/>
      <c r="CH115" s="7"/>
      <c r="CI115" s="7"/>
      <c r="CJ115" s="7"/>
      <c r="CK115" s="7"/>
      <c r="CL115" s="7"/>
      <c r="CM115" s="7"/>
      <c r="CN115" s="7"/>
      <c r="CO115" s="7"/>
      <c r="CP115" s="6"/>
      <c r="CQ115" s="6"/>
      <c r="CR115" s="6"/>
      <c r="CS115" s="6"/>
      <c r="CT115" s="6"/>
      <c r="CU115" s="6"/>
      <c r="CV115" s="6"/>
      <c r="CW115" s="6"/>
      <c r="CX115" s="6"/>
      <c r="CY115" s="7"/>
      <c r="CZ115" s="7"/>
      <c r="DA115" s="7"/>
      <c r="DB115" s="7"/>
      <c r="DC115" s="7"/>
      <c r="DD115" s="7"/>
      <c r="DE115" s="6"/>
      <c r="DF115" s="6"/>
      <c r="DG115" s="7"/>
      <c r="DH115" s="6"/>
      <c r="DI115" s="7"/>
      <c r="DJ115" s="6"/>
      <c r="DK115" s="6"/>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16"/>
    </row>
    <row r="116" spans="1:143" ht="204" x14ac:dyDescent="0.4">
      <c r="A116" s="186">
        <f>IF(M116,COUNTIF($M$4:M116,TRUE),"X")</f>
        <v>90</v>
      </c>
      <c r="B116" s="7" t="s">
        <v>920</v>
      </c>
      <c r="C116" s="127" t="s">
        <v>916</v>
      </c>
      <c r="D116" s="127" t="s">
        <v>917</v>
      </c>
      <c r="E116" s="127" t="s">
        <v>1198</v>
      </c>
      <c r="F116" s="126"/>
      <c r="G116" s="126"/>
      <c r="H116" s="127"/>
      <c r="I116" s="190" t="s">
        <v>623</v>
      </c>
      <c r="J116" s="68"/>
      <c r="K116" s="80" t="s">
        <v>921</v>
      </c>
      <c r="L116" s="6">
        <f t="shared" si="21"/>
        <v>1</v>
      </c>
      <c r="M116" s="70" t="b">
        <f>3=SUM(OR(AG116:AL116),BZ116,OR(BW116:BX116))</f>
        <v>1</v>
      </c>
      <c r="N116" s="6"/>
      <c r="O116" s="7"/>
      <c r="P116" s="7"/>
      <c r="Q116" s="7"/>
      <c r="R116" s="7"/>
      <c r="S116" s="7"/>
      <c r="T116" s="7"/>
      <c r="U116" s="7"/>
      <c r="V116" s="7"/>
      <c r="W116" s="7"/>
      <c r="X116" s="7"/>
      <c r="Y116" s="7"/>
      <c r="Z116" s="7"/>
      <c r="AA116" s="7"/>
      <c r="AB116" s="7"/>
      <c r="AC116" s="7"/>
      <c r="AD116" s="7"/>
      <c r="AE116" s="7"/>
      <c r="AF116" s="7"/>
      <c r="AG116" s="7">
        <f>$AG$2</f>
        <v>1</v>
      </c>
      <c r="AH116" s="7">
        <f>$AH$2</f>
        <v>1</v>
      </c>
      <c r="AI116" s="7">
        <f>$AI$2</f>
        <v>1</v>
      </c>
      <c r="AJ116" s="7">
        <f>$AJ$2</f>
        <v>1</v>
      </c>
      <c r="AK116" s="7">
        <f>$AK$2</f>
        <v>1</v>
      </c>
      <c r="AL116" s="7">
        <f>$AL$2</f>
        <v>1</v>
      </c>
      <c r="AM116" s="6"/>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f>$BW$2</f>
        <v>1</v>
      </c>
      <c r="BX116" s="7">
        <f>$BX$2</f>
        <v>1</v>
      </c>
      <c r="BY116" s="7"/>
      <c r="BZ116" s="6">
        <f>$BZ$2</f>
        <v>1</v>
      </c>
      <c r="CA116" s="7"/>
      <c r="CB116" s="7"/>
      <c r="CC116" s="7"/>
      <c r="CD116" s="7"/>
      <c r="CE116" s="6"/>
      <c r="CF116" s="6"/>
      <c r="CG116" s="7"/>
      <c r="CH116" s="7"/>
      <c r="CI116" s="7"/>
      <c r="CJ116" s="7"/>
      <c r="CK116" s="7"/>
      <c r="CL116" s="7"/>
      <c r="CM116" s="7"/>
      <c r="CN116" s="7"/>
      <c r="CO116" s="7"/>
      <c r="CP116" s="6"/>
      <c r="CQ116" s="6"/>
      <c r="CR116" s="6"/>
      <c r="CS116" s="6"/>
      <c r="CT116" s="6"/>
      <c r="CU116" s="6"/>
      <c r="CV116" s="6"/>
      <c r="CW116" s="6"/>
      <c r="CX116" s="6"/>
      <c r="CY116" s="7"/>
      <c r="CZ116" s="7"/>
      <c r="DA116" s="7"/>
      <c r="DB116" s="7"/>
      <c r="DC116" s="7"/>
      <c r="DD116" s="7"/>
      <c r="DE116" s="6"/>
      <c r="DF116" s="6"/>
      <c r="DG116" s="7"/>
      <c r="DH116" s="6"/>
      <c r="DI116" s="7"/>
      <c r="DJ116" s="6"/>
      <c r="DK116" s="6"/>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16"/>
    </row>
    <row r="117" spans="1:143" ht="72.900000000000006" x14ac:dyDescent="0.4">
      <c r="A117" s="186">
        <f>IF(M117,COUNTIF($M$4:M117,TRUE),"X")</f>
        <v>91</v>
      </c>
      <c r="B117" s="7" t="s">
        <v>1199</v>
      </c>
      <c r="C117" s="127" t="s">
        <v>916</v>
      </c>
      <c r="D117" s="127" t="s">
        <v>917</v>
      </c>
      <c r="E117" s="127" t="s">
        <v>1237</v>
      </c>
      <c r="F117" s="126"/>
      <c r="G117" s="126"/>
      <c r="H117" s="127"/>
      <c r="I117" s="190" t="s">
        <v>623</v>
      </c>
      <c r="J117" s="68"/>
      <c r="K117" s="80" t="s">
        <v>1200</v>
      </c>
      <c r="L117" s="6">
        <f t="shared" si="21"/>
        <v>1</v>
      </c>
      <c r="M117" s="70" t="b">
        <f>3=SUM(AN117,BY117,BZ117)</f>
        <v>1</v>
      </c>
      <c r="N117" s="6"/>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6"/>
      <c r="AN117" s="7">
        <f>$AN$2</f>
        <v>1</v>
      </c>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6">
        <f>$BY$2</f>
        <v>1</v>
      </c>
      <c r="BZ117" s="6">
        <f>$BZ$2</f>
        <v>1</v>
      </c>
      <c r="CA117" s="7"/>
      <c r="CB117" s="7"/>
      <c r="CC117" s="7"/>
      <c r="CD117" s="7"/>
      <c r="CE117" s="6"/>
      <c r="CF117" s="6"/>
      <c r="CG117" s="7"/>
      <c r="CH117" s="7"/>
      <c r="CI117" s="7"/>
      <c r="CJ117" s="7"/>
      <c r="CK117" s="7"/>
      <c r="CL117" s="7"/>
      <c r="CM117" s="7"/>
      <c r="CN117" s="7"/>
      <c r="CO117" s="7"/>
      <c r="CP117" s="6"/>
      <c r="CQ117" s="6"/>
      <c r="CR117" s="6"/>
      <c r="CS117" s="6"/>
      <c r="CT117" s="6"/>
      <c r="CU117" s="6"/>
      <c r="CV117" s="6"/>
      <c r="CW117" s="6"/>
      <c r="CX117" s="6"/>
      <c r="CY117" s="7"/>
      <c r="CZ117" s="7"/>
      <c r="DA117" s="7"/>
      <c r="DB117" s="7"/>
      <c r="DC117" s="7"/>
      <c r="DD117" s="7"/>
      <c r="DE117" s="6"/>
      <c r="DF117" s="6"/>
      <c r="DG117" s="7"/>
      <c r="DH117" s="6"/>
      <c r="DI117" s="7"/>
      <c r="DJ117" s="6"/>
      <c r="DK117" s="6"/>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16"/>
    </row>
    <row r="118" spans="1:143" ht="29.15" x14ac:dyDescent="0.4">
      <c r="A118" s="186">
        <f>IF(M118,COUNTIF($M$4:M118,TRUE),"X")</f>
        <v>92</v>
      </c>
      <c r="B118" s="7" t="s">
        <v>922</v>
      </c>
      <c r="C118" s="127" t="s">
        <v>916</v>
      </c>
      <c r="D118" s="127" t="s">
        <v>923</v>
      </c>
      <c r="E118" s="127" t="s">
        <v>924</v>
      </c>
      <c r="F118" s="126"/>
      <c r="G118" s="126"/>
      <c r="H118" s="127"/>
      <c r="I118" s="190" t="s">
        <v>623</v>
      </c>
      <c r="J118" s="68"/>
      <c r="K118" s="79" t="s">
        <v>925</v>
      </c>
      <c r="L118" s="6">
        <f t="shared" si="21"/>
        <v>1</v>
      </c>
      <c r="M118" s="6" t="b">
        <f>2=SUM(OR(AO118:AP118),OR(AG118:AL118))</f>
        <v>1</v>
      </c>
      <c r="N118" s="6"/>
      <c r="O118" s="7"/>
      <c r="P118" s="7"/>
      <c r="Q118" s="7"/>
      <c r="R118" s="7"/>
      <c r="S118" s="7"/>
      <c r="T118" s="7"/>
      <c r="U118" s="7"/>
      <c r="V118" s="7"/>
      <c r="W118" s="7"/>
      <c r="X118" s="7"/>
      <c r="Y118" s="7"/>
      <c r="Z118" s="7"/>
      <c r="AA118" s="7"/>
      <c r="AB118" s="7"/>
      <c r="AC118" s="7"/>
      <c r="AD118" s="7"/>
      <c r="AE118" s="7"/>
      <c r="AF118" s="7"/>
      <c r="AG118" s="7">
        <f>$AG$2</f>
        <v>1</v>
      </c>
      <c r="AH118" s="7">
        <f>$AH$2</f>
        <v>1</v>
      </c>
      <c r="AI118" s="7">
        <f>$AI$2</f>
        <v>1</v>
      </c>
      <c r="AJ118" s="7">
        <f>$AJ$2</f>
        <v>1</v>
      </c>
      <c r="AK118" s="7">
        <f>$AK$2</f>
        <v>1</v>
      </c>
      <c r="AL118" s="7">
        <f>$AL$2</f>
        <v>1</v>
      </c>
      <c r="AM118" s="6"/>
      <c r="AN118" s="7"/>
      <c r="AO118" s="7">
        <f>$AO$2</f>
        <v>1</v>
      </c>
      <c r="AP118" s="7">
        <f>$AP$2</f>
        <v>1</v>
      </c>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6"/>
      <c r="BY118" s="6"/>
      <c r="BZ118" s="7"/>
      <c r="CA118" s="7"/>
      <c r="CB118" s="7"/>
      <c r="CC118" s="7"/>
      <c r="CD118" s="7"/>
      <c r="CE118" s="7"/>
      <c r="CF118" s="7"/>
      <c r="CG118" s="7"/>
      <c r="CH118" s="7"/>
      <c r="CI118" s="7"/>
      <c r="CJ118" s="7"/>
      <c r="CK118" s="7"/>
      <c r="CL118" s="7"/>
      <c r="CM118" s="7"/>
      <c r="CN118" s="7"/>
      <c r="CO118" s="7"/>
      <c r="CP118" s="6"/>
      <c r="CQ118" s="6"/>
      <c r="CR118" s="6"/>
      <c r="CS118" s="6"/>
      <c r="CT118" s="6"/>
      <c r="CU118" s="6"/>
      <c r="CV118" s="6"/>
      <c r="CW118" s="6"/>
      <c r="CX118" s="6"/>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16"/>
    </row>
    <row r="119" spans="1:143" ht="58.3" x14ac:dyDescent="0.4">
      <c r="A119" s="245">
        <f>IF(M119,COUNTIF($M$4:M119,TRUE),"X")</f>
        <v>93</v>
      </c>
      <c r="B119" s="246" t="s">
        <v>926</v>
      </c>
      <c r="C119" s="244" t="s">
        <v>916</v>
      </c>
      <c r="D119" s="244" t="s">
        <v>927</v>
      </c>
      <c r="E119" s="244" t="s">
        <v>1201</v>
      </c>
      <c r="F119" s="126"/>
      <c r="G119" s="126"/>
      <c r="H119" s="127"/>
      <c r="I119" s="190" t="s">
        <v>623</v>
      </c>
      <c r="J119" s="68"/>
      <c r="K119" s="79" t="s">
        <v>928</v>
      </c>
      <c r="L119" s="6">
        <f t="shared" si="21"/>
        <v>1</v>
      </c>
      <c r="M119" s="6" t="b">
        <f>2=SUM(CA119,OR(AT119:AV119,AZ119,BB119,BC119))</f>
        <v>1</v>
      </c>
      <c r="N119" s="6"/>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6"/>
      <c r="AN119" s="7"/>
      <c r="AO119" s="7"/>
      <c r="AP119" s="7"/>
      <c r="AQ119" s="7"/>
      <c r="AR119" s="7"/>
      <c r="AS119" s="7"/>
      <c r="AT119" s="7">
        <f>$AT$2</f>
        <v>1</v>
      </c>
      <c r="AU119" s="7">
        <f>$AU$2</f>
        <v>1</v>
      </c>
      <c r="AV119" s="7">
        <f>$AV$2</f>
        <v>1</v>
      </c>
      <c r="AW119" s="7"/>
      <c r="AX119" s="7"/>
      <c r="AY119" s="7"/>
      <c r="AZ119" s="7">
        <f>$AZ$2</f>
        <v>1</v>
      </c>
      <c r="BA119" s="7"/>
      <c r="BB119" s="7">
        <f>$BB$2</f>
        <v>1</v>
      </c>
      <c r="BC119" s="7">
        <f>$BC$2</f>
        <v>1</v>
      </c>
      <c r="BD119" s="7"/>
      <c r="BE119" s="7"/>
      <c r="BF119" s="7"/>
      <c r="BG119" s="7"/>
      <c r="BH119" s="7"/>
      <c r="BI119" s="7"/>
      <c r="BJ119" s="7"/>
      <c r="BK119" s="7"/>
      <c r="BL119" s="7"/>
      <c r="BM119" s="7"/>
      <c r="BN119" s="7"/>
      <c r="BO119" s="7"/>
      <c r="BP119" s="7"/>
      <c r="BQ119" s="7"/>
      <c r="BR119" s="7"/>
      <c r="BS119" s="7"/>
      <c r="BT119" s="7"/>
      <c r="BU119" s="7"/>
      <c r="BV119" s="7"/>
      <c r="BW119" s="7"/>
      <c r="BX119" s="6"/>
      <c r="BY119" s="6"/>
      <c r="BZ119" s="7"/>
      <c r="CA119" s="7">
        <f>$CA$2</f>
        <v>1</v>
      </c>
      <c r="CB119" s="7"/>
      <c r="CC119" s="7"/>
      <c r="CD119" s="7"/>
      <c r="CE119" s="7"/>
      <c r="CF119" s="7"/>
      <c r="CG119" s="7"/>
      <c r="CH119" s="7"/>
      <c r="CI119" s="7"/>
      <c r="CJ119" s="7"/>
      <c r="CK119" s="7"/>
      <c r="CL119" s="7"/>
      <c r="CM119" s="7"/>
      <c r="CN119" s="7"/>
      <c r="CO119" s="7"/>
      <c r="CP119" s="6"/>
      <c r="CQ119" s="6"/>
      <c r="CR119" s="6"/>
      <c r="CS119" s="6"/>
      <c r="CT119" s="6"/>
      <c r="CU119" s="6"/>
      <c r="CV119" s="6"/>
      <c r="CW119" s="6"/>
      <c r="CX119" s="6"/>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16"/>
    </row>
    <row r="120" spans="1:143" ht="102" x14ac:dyDescent="0.4">
      <c r="A120" s="186">
        <f>IF(M120,COUNTIF($M$4:M120,TRUE),"X")</f>
        <v>94</v>
      </c>
      <c r="B120" s="7" t="s">
        <v>929</v>
      </c>
      <c r="C120" s="127" t="s">
        <v>916</v>
      </c>
      <c r="D120" s="127" t="s">
        <v>927</v>
      </c>
      <c r="E120" s="127" t="s">
        <v>1202</v>
      </c>
      <c r="F120" s="126"/>
      <c r="G120" s="126"/>
      <c r="H120" s="127"/>
      <c r="I120" s="190" t="s">
        <v>623</v>
      </c>
      <c r="J120" s="68"/>
      <c r="K120" s="79" t="s">
        <v>1230</v>
      </c>
      <c r="L120" s="6">
        <f t="shared" si="21"/>
        <v>1</v>
      </c>
      <c r="M120" s="6" t="b">
        <f>3=SUM(OR(CB120,CI120),OR(AG120:AL120),OR(AN120:AP120))</f>
        <v>1</v>
      </c>
      <c r="N120" s="6"/>
      <c r="O120" s="7"/>
      <c r="P120" s="7"/>
      <c r="Q120" s="7"/>
      <c r="R120" s="7"/>
      <c r="S120" s="7"/>
      <c r="T120" s="7"/>
      <c r="U120" s="7"/>
      <c r="V120" s="7"/>
      <c r="W120" s="7"/>
      <c r="X120" s="7"/>
      <c r="Y120" s="7"/>
      <c r="Z120" s="7"/>
      <c r="AA120" s="7"/>
      <c r="AB120" s="7"/>
      <c r="AC120" s="7"/>
      <c r="AD120" s="7"/>
      <c r="AE120" s="7"/>
      <c r="AF120" s="7"/>
      <c r="AG120" s="7">
        <f>$AG$2</f>
        <v>1</v>
      </c>
      <c r="AH120" s="7">
        <f>$AH$2</f>
        <v>1</v>
      </c>
      <c r="AI120" s="7">
        <f>$AI$2</f>
        <v>1</v>
      </c>
      <c r="AJ120" s="7">
        <f>$AJ$2</f>
        <v>1</v>
      </c>
      <c r="AK120" s="7">
        <f>$AK$2</f>
        <v>1</v>
      </c>
      <c r="AL120" s="7">
        <f>$AL$2</f>
        <v>1</v>
      </c>
      <c r="AM120" s="6"/>
      <c r="AN120" s="7">
        <f>$AN$2</f>
        <v>1</v>
      </c>
      <c r="AO120" s="7">
        <f>$AO$2</f>
        <v>1</v>
      </c>
      <c r="AP120" s="7">
        <f>$AP$2</f>
        <v>1</v>
      </c>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6"/>
      <c r="BY120" s="6"/>
      <c r="BZ120" s="7"/>
      <c r="CB120" s="7">
        <f>$CB$2</f>
        <v>1</v>
      </c>
      <c r="CC120" s="7"/>
      <c r="CD120" s="7"/>
      <c r="CE120" s="7"/>
      <c r="CF120" s="7"/>
      <c r="CG120" s="7"/>
      <c r="CI120" s="7">
        <f>$CI$2</f>
        <v>1</v>
      </c>
      <c r="CJ120" s="7"/>
      <c r="CK120" s="7"/>
      <c r="CL120" s="7"/>
      <c r="CM120" s="7"/>
      <c r="CN120" s="7"/>
      <c r="CO120" s="7"/>
      <c r="CP120" s="6"/>
      <c r="CQ120" s="6"/>
      <c r="CR120" s="6"/>
      <c r="CS120" s="6"/>
      <c r="CT120" s="6"/>
      <c r="CU120" s="6"/>
      <c r="CV120" s="6"/>
      <c r="CW120" s="6"/>
      <c r="CX120" s="6"/>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16"/>
    </row>
    <row r="121" spans="1:143" ht="58.3" x14ac:dyDescent="0.4">
      <c r="A121" s="186">
        <f>IF(M121,COUNTIF($M$4:M121,TRUE),"X")</f>
        <v>95</v>
      </c>
      <c r="B121" s="7" t="s">
        <v>930</v>
      </c>
      <c r="C121" s="127" t="s">
        <v>931</v>
      </c>
      <c r="D121" s="127" t="s">
        <v>932</v>
      </c>
      <c r="E121" s="127" t="s">
        <v>933</v>
      </c>
      <c r="F121" s="126"/>
      <c r="G121" s="126"/>
      <c r="H121" s="127"/>
      <c r="I121" s="190" t="s">
        <v>623</v>
      </c>
      <c r="J121" s="68"/>
      <c r="K121" s="79" t="s">
        <v>934</v>
      </c>
      <c r="L121" s="6">
        <f t="shared" si="21"/>
        <v>1</v>
      </c>
      <c r="M121" s="6" t="b">
        <f>2=SUM(OR(AO121,AP121),OR(AG121,AH121))</f>
        <v>1</v>
      </c>
      <c r="N121" s="6"/>
      <c r="O121" s="7"/>
      <c r="P121" s="7"/>
      <c r="Q121" s="7"/>
      <c r="R121" s="7"/>
      <c r="S121" s="7"/>
      <c r="T121" s="7"/>
      <c r="U121" s="7"/>
      <c r="V121" s="7"/>
      <c r="W121" s="7"/>
      <c r="X121" s="7"/>
      <c r="Y121" s="7"/>
      <c r="Z121" s="7"/>
      <c r="AA121" s="7"/>
      <c r="AB121" s="7"/>
      <c r="AC121" s="7"/>
      <c r="AD121" s="7"/>
      <c r="AE121" s="7"/>
      <c r="AF121" s="7"/>
      <c r="AG121" s="7">
        <f>$AG$2</f>
        <v>1</v>
      </c>
      <c r="AH121" s="7">
        <f>$AH$2</f>
        <v>1</v>
      </c>
      <c r="AI121" s="7"/>
      <c r="AJ121" s="7"/>
      <c r="AK121" s="7"/>
      <c r="AL121" s="7"/>
      <c r="AM121" s="6"/>
      <c r="AN121" s="7"/>
      <c r="AO121" s="7">
        <f>$AO$2</f>
        <v>1</v>
      </c>
      <c r="AP121" s="7">
        <f>$AP$2</f>
        <v>1</v>
      </c>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6"/>
      <c r="CQ121" s="6"/>
      <c r="CR121" s="6"/>
      <c r="CS121" s="6"/>
      <c r="CT121" s="6"/>
      <c r="CU121" s="6"/>
      <c r="CV121" s="6"/>
      <c r="CW121" s="6"/>
      <c r="CX121" s="6"/>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16"/>
    </row>
    <row r="122" spans="1:143" ht="58.3" x14ac:dyDescent="0.4">
      <c r="A122" s="186">
        <f>IF(M122,COUNTIF($M$4:M122,TRUE),"X")</f>
        <v>96</v>
      </c>
      <c r="B122" s="7" t="s">
        <v>935</v>
      </c>
      <c r="C122" s="127" t="s">
        <v>931</v>
      </c>
      <c r="D122" s="127" t="s">
        <v>932</v>
      </c>
      <c r="E122" s="127" t="s">
        <v>936</v>
      </c>
      <c r="F122" s="126"/>
      <c r="G122" s="126"/>
      <c r="H122" s="127"/>
      <c r="I122" s="190" t="s">
        <v>623</v>
      </c>
      <c r="J122" s="68"/>
      <c r="K122" s="79" t="s">
        <v>937</v>
      </c>
      <c r="L122" s="6">
        <f t="shared" si="21"/>
        <v>1</v>
      </c>
      <c r="M122" s="6" t="b">
        <f>2=SUM(OR(AO122,AP122),AB122)</f>
        <v>1</v>
      </c>
      <c r="N122" s="6"/>
      <c r="O122" s="7"/>
      <c r="P122" s="7"/>
      <c r="Q122" s="7"/>
      <c r="R122" s="7"/>
      <c r="S122" s="7"/>
      <c r="T122" s="7"/>
      <c r="U122" s="7"/>
      <c r="V122" s="7"/>
      <c r="W122" s="7"/>
      <c r="X122" s="7"/>
      <c r="Y122" s="7"/>
      <c r="Z122" s="7"/>
      <c r="AA122" s="7"/>
      <c r="AB122" s="7">
        <f>$AB$2</f>
        <v>1</v>
      </c>
      <c r="AC122" s="7"/>
      <c r="AD122" s="7"/>
      <c r="AE122" s="7"/>
      <c r="AF122" s="7"/>
      <c r="AG122" s="7"/>
      <c r="AH122" s="7"/>
      <c r="AI122" s="7"/>
      <c r="AJ122" s="7"/>
      <c r="AK122" s="7"/>
      <c r="AL122" s="7"/>
      <c r="AM122" s="6"/>
      <c r="AN122" s="7"/>
      <c r="AO122" s="7">
        <f>$AO$2</f>
        <v>1</v>
      </c>
      <c r="AP122" s="7">
        <f>$AP$2</f>
        <v>1</v>
      </c>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6"/>
      <c r="CQ122" s="6"/>
      <c r="CR122" s="6"/>
      <c r="CS122" s="6"/>
      <c r="CT122" s="6"/>
      <c r="CU122" s="6"/>
      <c r="CV122" s="6"/>
      <c r="CW122" s="6"/>
      <c r="CX122" s="6"/>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16"/>
    </row>
    <row r="123" spans="1:143" ht="131.15" x14ac:dyDescent="0.4">
      <c r="A123" s="186">
        <f>IF(M123,COUNTIF($M$4:M123,TRUE),"X")</f>
        <v>97</v>
      </c>
      <c r="B123" s="7" t="s">
        <v>938</v>
      </c>
      <c r="C123" s="127" t="s">
        <v>931</v>
      </c>
      <c r="D123" s="127" t="s">
        <v>939</v>
      </c>
      <c r="E123" s="127" t="s">
        <v>1238</v>
      </c>
      <c r="F123" s="126"/>
      <c r="G123" s="126"/>
      <c r="H123" s="127"/>
      <c r="I123" s="190" t="s">
        <v>623</v>
      </c>
      <c r="J123" s="68"/>
      <c r="K123" s="79" t="s">
        <v>940</v>
      </c>
      <c r="L123" s="6">
        <f t="shared" si="21"/>
        <v>1</v>
      </c>
      <c r="M123" s="6" t="b">
        <f>2=SUM(OR(AO123,AP123),AF123)</f>
        <v>1</v>
      </c>
      <c r="N123" s="6"/>
      <c r="O123" s="7"/>
      <c r="P123" s="7"/>
      <c r="Q123" s="7"/>
      <c r="R123" s="7"/>
      <c r="S123" s="7"/>
      <c r="T123" s="7"/>
      <c r="U123" s="7"/>
      <c r="V123" s="7"/>
      <c r="W123" s="7"/>
      <c r="X123" s="7"/>
      <c r="Y123" s="7"/>
      <c r="Z123" s="7"/>
      <c r="AA123" s="7"/>
      <c r="AB123" s="7"/>
      <c r="AC123" s="7"/>
      <c r="AD123" s="7"/>
      <c r="AE123" s="7"/>
      <c r="AF123" s="7">
        <f>$AF$2</f>
        <v>1</v>
      </c>
      <c r="AG123" s="7"/>
      <c r="AH123" s="7"/>
      <c r="AI123" s="7"/>
      <c r="AJ123" s="7"/>
      <c r="AK123" s="7"/>
      <c r="AL123" s="7"/>
      <c r="AM123" s="6"/>
      <c r="AN123" s="7"/>
      <c r="AO123" s="7">
        <f>$AO$2</f>
        <v>1</v>
      </c>
      <c r="AP123" s="7">
        <f>$AP$2</f>
        <v>1</v>
      </c>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6"/>
      <c r="CQ123" s="6"/>
      <c r="CR123" s="6"/>
      <c r="CS123" s="6"/>
      <c r="CT123" s="6"/>
      <c r="CU123" s="6"/>
      <c r="CV123" s="6"/>
      <c r="CW123" s="6"/>
      <c r="CX123" s="6"/>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16"/>
    </row>
    <row r="124" spans="1:143" ht="58.3" x14ac:dyDescent="0.4">
      <c r="A124" s="186">
        <f>IF(M124,COUNTIF($M$4:M124,TRUE),"X")</f>
        <v>98</v>
      </c>
      <c r="B124" s="7" t="s">
        <v>941</v>
      </c>
      <c r="C124" s="127" t="s">
        <v>942</v>
      </c>
      <c r="D124" s="127" t="s">
        <v>943</v>
      </c>
      <c r="E124" s="127" t="s">
        <v>944</v>
      </c>
      <c r="F124" s="126"/>
      <c r="G124" s="126"/>
      <c r="H124" s="127"/>
      <c r="I124" s="190" t="s">
        <v>623</v>
      </c>
      <c r="J124" s="68"/>
      <c r="K124" s="79" t="s">
        <v>681</v>
      </c>
      <c r="L124" s="6">
        <f t="shared" si="21"/>
        <v>1</v>
      </c>
      <c r="M124" s="6" t="b">
        <f>OR(AO124,AP124)</f>
        <v>1</v>
      </c>
      <c r="N124" s="6"/>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6"/>
      <c r="AN124" s="7"/>
      <c r="AO124" s="7">
        <f>$AO$2</f>
        <v>1</v>
      </c>
      <c r="AP124" s="7">
        <f>$AP$2</f>
        <v>1</v>
      </c>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6"/>
      <c r="CQ124" s="6"/>
      <c r="CR124" s="6"/>
      <c r="CS124" s="6"/>
      <c r="CT124" s="6"/>
      <c r="CU124" s="6"/>
      <c r="CV124" s="6"/>
      <c r="CW124" s="6"/>
      <c r="CX124" s="6"/>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16"/>
    </row>
    <row r="125" spans="1:143" ht="43.75" x14ac:dyDescent="0.4">
      <c r="A125" s="186">
        <f>IF(M125,COUNTIF($M$4:M125,TRUE),"X")</f>
        <v>99</v>
      </c>
      <c r="B125" s="71" t="s">
        <v>945</v>
      </c>
      <c r="C125" s="51" t="s">
        <v>942</v>
      </c>
      <c r="D125" s="51" t="s">
        <v>946</v>
      </c>
      <c r="E125" s="51" t="s">
        <v>947</v>
      </c>
      <c r="F125" s="126"/>
      <c r="G125" s="126"/>
      <c r="H125" s="51"/>
      <c r="I125" s="190" t="s">
        <v>623</v>
      </c>
      <c r="J125" s="182"/>
      <c r="K125" s="80" t="s">
        <v>948</v>
      </c>
      <c r="L125" s="6">
        <f t="shared" si="21"/>
        <v>1</v>
      </c>
      <c r="M125" s="6" t="b">
        <f>1=SUM(DH125)</f>
        <v>1</v>
      </c>
      <c r="N125" s="6"/>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6"/>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6">
        <f>$DH$2</f>
        <v>1</v>
      </c>
      <c r="DI125" s="7"/>
      <c r="DJ125" s="6"/>
      <c r="DK125" s="6"/>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16"/>
    </row>
    <row r="126" spans="1:143" ht="66" customHeight="1" x14ac:dyDescent="0.4">
      <c r="A126" s="186">
        <f>IF(M126,COUNTIF($M$4:M126,TRUE),"X")</f>
        <v>100</v>
      </c>
      <c r="B126" s="71" t="s">
        <v>1251</v>
      </c>
      <c r="C126" s="51" t="s">
        <v>942</v>
      </c>
      <c r="D126" s="51" t="s">
        <v>949</v>
      </c>
      <c r="E126" s="51" t="s">
        <v>1203</v>
      </c>
      <c r="F126" s="126"/>
      <c r="G126" s="126"/>
      <c r="H126" s="51"/>
      <c r="I126" s="190" t="s">
        <v>623</v>
      </c>
      <c r="J126" s="182"/>
      <c r="K126" s="80" t="s">
        <v>1088</v>
      </c>
      <c r="L126" s="6">
        <f t="shared" si="21"/>
        <v>1</v>
      </c>
      <c r="M126" s="6" t="b">
        <f>2=SUM(AF126,OR(OR(OR(AO126:AP126),2=SUM(AN126,BF126)),2=SUM(N126,OR(R126:V126))))</f>
        <v>1</v>
      </c>
      <c r="N126" s="6">
        <f>$N$2</f>
        <v>0</v>
      </c>
      <c r="O126" s="7"/>
      <c r="P126" s="7"/>
      <c r="Q126" s="7"/>
      <c r="R126" s="7">
        <f>$R$2</f>
        <v>1</v>
      </c>
      <c r="S126" s="7">
        <f>$S$2</f>
        <v>1</v>
      </c>
      <c r="T126" s="7"/>
      <c r="U126" s="7">
        <f>$U$2</f>
        <v>1</v>
      </c>
      <c r="V126" s="7">
        <f>$V$2</f>
        <v>1</v>
      </c>
      <c r="W126" s="7"/>
      <c r="X126" s="7"/>
      <c r="Y126" s="7"/>
      <c r="Z126" s="7"/>
      <c r="AA126" s="7"/>
      <c r="AB126" s="7"/>
      <c r="AC126" s="7"/>
      <c r="AD126" s="7"/>
      <c r="AE126" s="7"/>
      <c r="AF126" s="7">
        <f>$AF$2</f>
        <v>1</v>
      </c>
      <c r="AG126" s="7"/>
      <c r="AH126" s="7"/>
      <c r="AI126" s="7"/>
      <c r="AJ126" s="7"/>
      <c r="AK126" s="7"/>
      <c r="AL126" s="7"/>
      <c r="AM126" s="6"/>
      <c r="AN126" s="7">
        <f>$AN$2</f>
        <v>1</v>
      </c>
      <c r="AO126" s="7">
        <f>$AO$2</f>
        <v>1</v>
      </c>
      <c r="AP126" s="7">
        <f>$AP$2</f>
        <v>1</v>
      </c>
      <c r="AQ126" s="7"/>
      <c r="AR126" s="7"/>
      <c r="AS126" s="7"/>
      <c r="AT126" s="7"/>
      <c r="AU126" s="7"/>
      <c r="AV126" s="7"/>
      <c r="AW126" s="7"/>
      <c r="AX126" s="7"/>
      <c r="AY126" s="7"/>
      <c r="AZ126" s="7"/>
      <c r="BA126" s="7"/>
      <c r="BB126" s="7"/>
      <c r="BC126" s="7"/>
      <c r="BD126" s="7"/>
      <c r="BE126" s="7"/>
      <c r="BF126" s="7">
        <f>$BF$2</f>
        <v>1</v>
      </c>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16"/>
    </row>
    <row r="127" spans="1:143" ht="72.900000000000006" x14ac:dyDescent="0.4">
      <c r="A127" s="186">
        <f>IF(M127,COUNTIF($M$4:M127,TRUE),"X")</f>
        <v>101</v>
      </c>
      <c r="B127" s="71" t="s">
        <v>950</v>
      </c>
      <c r="C127" s="51" t="s">
        <v>942</v>
      </c>
      <c r="D127" s="51" t="s">
        <v>951</v>
      </c>
      <c r="E127" s="51" t="s">
        <v>1204</v>
      </c>
      <c r="F127" s="126"/>
      <c r="G127" s="126"/>
      <c r="H127" s="51"/>
      <c r="I127" s="190" t="s">
        <v>623</v>
      </c>
      <c r="J127" s="182"/>
      <c r="K127" s="80" t="s">
        <v>952</v>
      </c>
      <c r="L127" s="6">
        <f t="shared" si="21"/>
        <v>1</v>
      </c>
      <c r="M127" s="6" t="b">
        <f>2=SUM(OR(AO127,AP127),AF127)</f>
        <v>1</v>
      </c>
      <c r="N127" s="6"/>
      <c r="O127" s="7"/>
      <c r="P127" s="7"/>
      <c r="Q127" s="7"/>
      <c r="R127" s="7"/>
      <c r="S127" s="7"/>
      <c r="T127" s="7"/>
      <c r="U127" s="7"/>
      <c r="V127" s="7"/>
      <c r="W127" s="7"/>
      <c r="X127" s="7"/>
      <c r="Y127" s="7"/>
      <c r="Z127" s="7"/>
      <c r="AA127" s="7"/>
      <c r="AB127" s="7"/>
      <c r="AC127" s="7"/>
      <c r="AD127" s="7"/>
      <c r="AE127" s="7"/>
      <c r="AF127" s="7">
        <f>$AF$2</f>
        <v>1</v>
      </c>
      <c r="AG127" s="7"/>
      <c r="AH127" s="7"/>
      <c r="AI127" s="7"/>
      <c r="AJ127" s="7"/>
      <c r="AK127" s="7"/>
      <c r="AL127" s="7"/>
      <c r="AM127" s="6"/>
      <c r="AN127" s="7"/>
      <c r="AO127" s="7">
        <f>$AO$2</f>
        <v>1</v>
      </c>
      <c r="AP127" s="7">
        <f>$AP$2</f>
        <v>1</v>
      </c>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16"/>
    </row>
    <row r="128" spans="1:143" ht="43.75" x14ac:dyDescent="0.4">
      <c r="A128" s="186">
        <f>IF(M128,COUNTIF($M$4:M128,TRUE),"X")</f>
        <v>102</v>
      </c>
      <c r="B128" s="71" t="s">
        <v>953</v>
      </c>
      <c r="C128" s="51" t="s">
        <v>942</v>
      </c>
      <c r="D128" s="51" t="s">
        <v>951</v>
      </c>
      <c r="E128" s="51" t="s">
        <v>954</v>
      </c>
      <c r="F128" s="126"/>
      <c r="G128" s="126"/>
      <c r="H128" s="51"/>
      <c r="I128" s="190" t="s">
        <v>623</v>
      </c>
      <c r="J128" s="182"/>
      <c r="K128" s="80" t="s">
        <v>681</v>
      </c>
      <c r="L128" s="6">
        <f t="shared" si="21"/>
        <v>1</v>
      </c>
      <c r="M128" s="6" t="b">
        <f>OR(AO128,AP128)</f>
        <v>1</v>
      </c>
      <c r="N128" s="6"/>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6"/>
      <c r="AN128" s="7"/>
      <c r="AO128" s="7">
        <f>$AO$2</f>
        <v>1</v>
      </c>
      <c r="AP128" s="7">
        <f>$AP$2</f>
        <v>1</v>
      </c>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16"/>
    </row>
    <row r="129" spans="1:143" ht="43.75" x14ac:dyDescent="0.4">
      <c r="A129" s="186">
        <f>IF(M129,COUNTIF($M$4:M129,TRUE),"X")</f>
        <v>103</v>
      </c>
      <c r="B129" s="71" t="s">
        <v>955</v>
      </c>
      <c r="C129" s="51" t="s">
        <v>942</v>
      </c>
      <c r="D129" s="51" t="s">
        <v>951</v>
      </c>
      <c r="E129" s="51" t="s">
        <v>956</v>
      </c>
      <c r="F129" s="126"/>
      <c r="G129" s="126"/>
      <c r="H129" s="51"/>
      <c r="I129" s="190" t="s">
        <v>623</v>
      </c>
      <c r="J129" s="182"/>
      <c r="K129" s="80" t="s">
        <v>681</v>
      </c>
      <c r="L129" s="6">
        <f t="shared" si="21"/>
        <v>1</v>
      </c>
      <c r="M129" s="6" t="b">
        <f>OR(AO129,AP129)</f>
        <v>1</v>
      </c>
      <c r="N129" s="6"/>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6"/>
      <c r="AN129" s="7"/>
      <c r="AO129" s="7">
        <f>$AO$2</f>
        <v>1</v>
      </c>
      <c r="AP129" s="7">
        <f>$AP$2</f>
        <v>1</v>
      </c>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16"/>
    </row>
    <row r="130" spans="1:143" ht="43.75" x14ac:dyDescent="0.4">
      <c r="A130" s="186">
        <f>IF(M130,COUNTIF($M$4:M130,TRUE),"X")</f>
        <v>104</v>
      </c>
      <c r="B130" s="71" t="s">
        <v>957</v>
      </c>
      <c r="C130" s="51" t="s">
        <v>942</v>
      </c>
      <c r="D130" s="51" t="s">
        <v>951</v>
      </c>
      <c r="E130" s="51" t="s">
        <v>958</v>
      </c>
      <c r="F130" s="126"/>
      <c r="G130" s="126"/>
      <c r="H130" s="51"/>
      <c r="I130" s="190" t="s">
        <v>623</v>
      </c>
      <c r="J130" s="182"/>
      <c r="K130" s="80" t="s">
        <v>959</v>
      </c>
      <c r="L130" s="6">
        <f t="shared" si="21"/>
        <v>1</v>
      </c>
      <c r="M130" s="6" t="b">
        <f>2=SUM(OR(AG130:AH130),DN130)</f>
        <v>1</v>
      </c>
      <c r="N130" s="6"/>
      <c r="O130" s="7"/>
      <c r="P130" s="7"/>
      <c r="Q130" s="7"/>
      <c r="R130" s="7"/>
      <c r="S130" s="7"/>
      <c r="T130" s="7"/>
      <c r="U130" s="7"/>
      <c r="V130" s="7"/>
      <c r="W130" s="7"/>
      <c r="X130" s="7"/>
      <c r="Y130" s="7"/>
      <c r="Z130" s="7"/>
      <c r="AA130" s="7"/>
      <c r="AB130" s="7"/>
      <c r="AC130" s="7"/>
      <c r="AD130" s="7"/>
      <c r="AE130" s="7"/>
      <c r="AF130" s="7"/>
      <c r="AG130" s="7">
        <f>$AG$2</f>
        <v>1</v>
      </c>
      <c r="AH130" s="7">
        <f>$AH$2</f>
        <v>1</v>
      </c>
      <c r="AI130" s="7"/>
      <c r="AJ130" s="7"/>
      <c r="AK130" s="7"/>
      <c r="AL130" s="7"/>
      <c r="AM130" s="6"/>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f>$DN$2</f>
        <v>1</v>
      </c>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16"/>
    </row>
    <row r="131" spans="1:143" ht="116.6" x14ac:dyDescent="0.4">
      <c r="A131" s="186">
        <f>IF(M131,COUNTIF($M$4:M131,TRUE),"X")</f>
        <v>105</v>
      </c>
      <c r="B131" s="71" t="s">
        <v>960</v>
      </c>
      <c r="C131" s="51" t="s">
        <v>942</v>
      </c>
      <c r="D131" s="51" t="s">
        <v>951</v>
      </c>
      <c r="E131" s="51" t="s">
        <v>961</v>
      </c>
      <c r="F131" s="126"/>
      <c r="G131" s="126"/>
      <c r="H131" s="51"/>
      <c r="I131" s="190" t="s">
        <v>623</v>
      </c>
      <c r="J131" s="182"/>
      <c r="K131" s="80" t="s">
        <v>962</v>
      </c>
      <c r="L131" s="6">
        <f t="shared" si="21"/>
        <v>1</v>
      </c>
      <c r="M131" s="6" t="b">
        <f>2=SUM(OR(AG131:AL131),DN131)</f>
        <v>1</v>
      </c>
      <c r="N131" s="6"/>
      <c r="O131" s="7"/>
      <c r="P131" s="7"/>
      <c r="Q131" s="7"/>
      <c r="R131" s="7"/>
      <c r="S131" s="7"/>
      <c r="T131" s="7"/>
      <c r="U131" s="7"/>
      <c r="V131" s="7"/>
      <c r="W131" s="7"/>
      <c r="X131" s="7"/>
      <c r="Y131" s="7"/>
      <c r="Z131" s="7"/>
      <c r="AA131" s="7"/>
      <c r="AB131" s="7"/>
      <c r="AC131" s="7"/>
      <c r="AD131" s="7"/>
      <c r="AE131" s="7"/>
      <c r="AF131" s="7"/>
      <c r="AG131" s="7">
        <f>$AG$2</f>
        <v>1</v>
      </c>
      <c r="AH131" s="7">
        <f>$AH$2</f>
        <v>1</v>
      </c>
      <c r="AI131" s="7">
        <f>$AI$2</f>
        <v>1</v>
      </c>
      <c r="AJ131" s="7">
        <f>$AJ$2</f>
        <v>1</v>
      </c>
      <c r="AK131" s="7">
        <f>$AK$2</f>
        <v>1</v>
      </c>
      <c r="AL131" s="7">
        <f>$AL$2</f>
        <v>1</v>
      </c>
      <c r="AM131" s="6"/>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f>$DN$2</f>
        <v>1</v>
      </c>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16"/>
    </row>
    <row r="132" spans="1:143" ht="102" x14ac:dyDescent="0.4">
      <c r="A132" s="186">
        <f>IF(M132,COUNTIF($M$4:M132,TRUE),"X")</f>
        <v>106</v>
      </c>
      <c r="B132" s="71" t="s">
        <v>963</v>
      </c>
      <c r="C132" s="51" t="s">
        <v>942</v>
      </c>
      <c r="D132" s="51" t="s">
        <v>964</v>
      </c>
      <c r="E132" s="51" t="s">
        <v>1205</v>
      </c>
      <c r="F132" s="126"/>
      <c r="G132" s="126"/>
      <c r="H132" s="51"/>
      <c r="I132" s="190" t="s">
        <v>623</v>
      </c>
      <c r="J132" s="182"/>
      <c r="K132" s="80" t="s">
        <v>952</v>
      </c>
      <c r="L132" s="6">
        <f t="shared" ref="L132:L167" si="30">IF(M132=TRUE,1,0)</f>
        <v>1</v>
      </c>
      <c r="M132" s="6" t="b">
        <f>2=SUM(OR(AO132,AP132),AF132)</f>
        <v>1</v>
      </c>
      <c r="N132" s="6"/>
      <c r="O132" s="7"/>
      <c r="P132" s="7"/>
      <c r="Q132" s="7"/>
      <c r="R132" s="7"/>
      <c r="S132" s="7"/>
      <c r="T132" s="7"/>
      <c r="U132" s="7"/>
      <c r="V132" s="7"/>
      <c r="W132" s="7"/>
      <c r="X132" s="7"/>
      <c r="Y132" s="7"/>
      <c r="Z132" s="7"/>
      <c r="AA132" s="7"/>
      <c r="AB132" s="7"/>
      <c r="AC132" s="7"/>
      <c r="AD132" s="7"/>
      <c r="AE132" s="7"/>
      <c r="AF132" s="7">
        <f>$AF$2</f>
        <v>1</v>
      </c>
      <c r="AG132" s="7"/>
      <c r="AH132" s="7"/>
      <c r="AI132" s="7"/>
      <c r="AJ132" s="7"/>
      <c r="AK132" s="7"/>
      <c r="AL132" s="7"/>
      <c r="AM132" s="6"/>
      <c r="AN132" s="7"/>
      <c r="AO132" s="7">
        <f>$AO$2</f>
        <v>1</v>
      </c>
      <c r="AP132" s="7">
        <f>$AP$2</f>
        <v>1</v>
      </c>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16"/>
    </row>
    <row r="133" spans="1:143" ht="43.75" x14ac:dyDescent="0.4">
      <c r="A133" s="186" t="str">
        <f>IF(M133,COUNTIF($M$4:M133,TRUE),"X")</f>
        <v>X</v>
      </c>
      <c r="B133" s="71" t="s">
        <v>965</v>
      </c>
      <c r="C133" s="51" t="s">
        <v>942</v>
      </c>
      <c r="D133" s="51" t="s">
        <v>966</v>
      </c>
      <c r="E133" s="51" t="s">
        <v>967</v>
      </c>
      <c r="F133" s="126"/>
      <c r="G133" s="126"/>
      <c r="H133" s="51"/>
      <c r="I133" s="190" t="s">
        <v>623</v>
      </c>
      <c r="J133" s="182"/>
      <c r="K133" s="80" t="s">
        <v>968</v>
      </c>
      <c r="L133" s="6">
        <f t="shared" si="30"/>
        <v>0</v>
      </c>
      <c r="M133" s="70" t="b">
        <f>4=SUM(OR(AD133,AE133),OR(AO133,AP133),BH133,N133)</f>
        <v>0</v>
      </c>
      <c r="N133" s="6">
        <f t="shared" ref="N133:N140" si="31">$N$2</f>
        <v>0</v>
      </c>
      <c r="O133" s="7"/>
      <c r="P133" s="7"/>
      <c r="Q133" s="7"/>
      <c r="R133" s="7"/>
      <c r="S133" s="7"/>
      <c r="T133" s="7"/>
      <c r="U133" s="7"/>
      <c r="V133" s="7"/>
      <c r="W133" s="7"/>
      <c r="X133" s="7"/>
      <c r="Y133" s="7"/>
      <c r="Z133" s="7"/>
      <c r="AA133" s="7"/>
      <c r="AB133" s="7"/>
      <c r="AC133" s="7"/>
      <c r="AD133" s="7">
        <f>$AD$2</f>
        <v>1</v>
      </c>
      <c r="AE133" s="7">
        <f>$AE$2</f>
        <v>1</v>
      </c>
      <c r="AF133" s="7"/>
      <c r="AG133" s="7"/>
      <c r="AH133" s="7"/>
      <c r="AI133" s="7"/>
      <c r="AJ133" s="7"/>
      <c r="AK133" s="7"/>
      <c r="AL133" s="7"/>
      <c r="AM133" s="6"/>
      <c r="AN133" s="7"/>
      <c r="AO133" s="7">
        <f>$AO$2</f>
        <v>1</v>
      </c>
      <c r="AP133" s="7">
        <f>$AP$2</f>
        <v>1</v>
      </c>
      <c r="AQ133" s="7"/>
      <c r="AR133" s="7"/>
      <c r="AS133" s="7"/>
      <c r="AT133" s="7"/>
      <c r="AU133" s="7"/>
      <c r="AV133" s="7"/>
      <c r="AW133" s="7"/>
      <c r="AX133" s="7"/>
      <c r="AY133" s="7"/>
      <c r="AZ133" s="7"/>
      <c r="BA133" s="7"/>
      <c r="BB133" s="7"/>
      <c r="BC133" s="7"/>
      <c r="BD133" s="7"/>
      <c r="BE133" s="7"/>
      <c r="BF133" s="7"/>
      <c r="BG133" s="7"/>
      <c r="BH133" s="7">
        <f>$BH$2</f>
        <v>1</v>
      </c>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16"/>
    </row>
    <row r="134" spans="1:143" ht="55.3" x14ac:dyDescent="0.4">
      <c r="A134" s="186" t="str">
        <f>IF(M134,COUNTIF($M$4:M134,TRUE),"X")</f>
        <v>X</v>
      </c>
      <c r="B134" s="71" t="s">
        <v>969</v>
      </c>
      <c r="C134" s="51" t="s">
        <v>942</v>
      </c>
      <c r="D134" s="51" t="s">
        <v>966</v>
      </c>
      <c r="E134" s="51" t="s">
        <v>970</v>
      </c>
      <c r="F134" s="126"/>
      <c r="G134" s="126"/>
      <c r="H134" s="51"/>
      <c r="I134" s="190" t="s">
        <v>623</v>
      </c>
      <c r="J134" s="182"/>
      <c r="K134" s="80" t="s">
        <v>1084</v>
      </c>
      <c r="L134" s="6">
        <f t="shared" si="30"/>
        <v>0</v>
      </c>
      <c r="M134" s="70" t="b">
        <f>4=SUM(OR(EB134,EC134),BH134,N134,OR(OR(AO134,AP134),OR(R134:Z134)))</f>
        <v>0</v>
      </c>
      <c r="N134" s="6">
        <f t="shared" si="31"/>
        <v>0</v>
      </c>
      <c r="O134" s="7"/>
      <c r="P134" s="7"/>
      <c r="Q134" s="7"/>
      <c r="R134" s="7">
        <f>$R$2</f>
        <v>1</v>
      </c>
      <c r="S134" s="7">
        <f>$S$2</f>
        <v>1</v>
      </c>
      <c r="T134" s="7"/>
      <c r="U134" s="7">
        <f>$U$2</f>
        <v>1</v>
      </c>
      <c r="V134" s="7">
        <f>$V$2</f>
        <v>1</v>
      </c>
      <c r="W134" s="7">
        <f>$W$2</f>
        <v>1</v>
      </c>
      <c r="X134" s="7">
        <f>$X$2</f>
        <v>1</v>
      </c>
      <c r="Y134" s="7">
        <f>$Y$2</f>
        <v>1</v>
      </c>
      <c r="Z134" s="7">
        <f>$Z$2</f>
        <v>1</v>
      </c>
      <c r="AA134" s="7"/>
      <c r="AB134" s="7"/>
      <c r="AC134" s="7"/>
      <c r="AD134" s="7"/>
      <c r="AE134" s="7"/>
      <c r="AF134" s="7"/>
      <c r="AG134" s="7"/>
      <c r="AH134" s="7"/>
      <c r="AI134" s="7"/>
      <c r="AJ134" s="7"/>
      <c r="AK134" s="7"/>
      <c r="AL134" s="7"/>
      <c r="AM134" s="6"/>
      <c r="AN134" s="7"/>
      <c r="AO134" s="7">
        <f>$AO$2</f>
        <v>1</v>
      </c>
      <c r="AP134" s="7">
        <f>$AP$2</f>
        <v>1</v>
      </c>
      <c r="AQ134" s="7"/>
      <c r="AR134" s="7"/>
      <c r="AS134" s="7"/>
      <c r="AT134" s="7"/>
      <c r="AU134" s="7"/>
      <c r="AV134" s="7"/>
      <c r="AW134" s="7"/>
      <c r="AX134" s="7"/>
      <c r="AY134" s="7"/>
      <c r="AZ134" s="7"/>
      <c r="BA134" s="7"/>
      <c r="BB134" s="7"/>
      <c r="BC134" s="7"/>
      <c r="BD134" s="7"/>
      <c r="BE134" s="7"/>
      <c r="BF134" s="7"/>
      <c r="BG134" s="7"/>
      <c r="BH134" s="7">
        <f>$BH$2</f>
        <v>1</v>
      </c>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f>$EB$2</f>
        <v>0</v>
      </c>
      <c r="EC134" s="7">
        <f>$EC$2</f>
        <v>0</v>
      </c>
      <c r="ED134" s="7"/>
      <c r="EE134" s="7"/>
      <c r="EF134" s="7"/>
      <c r="EG134" s="7"/>
      <c r="EH134" s="7"/>
      <c r="EI134" s="7"/>
      <c r="EJ134" s="7"/>
      <c r="EK134" s="7"/>
      <c r="EL134" s="7"/>
      <c r="EM134" s="16"/>
    </row>
    <row r="135" spans="1:143" ht="72.900000000000006" x14ac:dyDescent="0.4">
      <c r="A135" s="186" t="str">
        <f>IF(M135,COUNTIF($M$4:M135,TRUE),"X")</f>
        <v>X</v>
      </c>
      <c r="B135" s="71" t="s">
        <v>971</v>
      </c>
      <c r="C135" s="51" t="s">
        <v>942</v>
      </c>
      <c r="D135" s="51" t="s">
        <v>966</v>
      </c>
      <c r="E135" s="51" t="s">
        <v>1206</v>
      </c>
      <c r="F135" s="126"/>
      <c r="G135" s="126"/>
      <c r="H135" s="51"/>
      <c r="I135" s="190" t="s">
        <v>623</v>
      </c>
      <c r="J135" s="182"/>
      <c r="K135" s="80" t="s">
        <v>972</v>
      </c>
      <c r="L135" s="6">
        <f t="shared" si="30"/>
        <v>0</v>
      </c>
      <c r="M135" s="6" t="b">
        <f>3=SUM(OR(AG135,AH135),OR(AO135,AP135),N135)</f>
        <v>0</v>
      </c>
      <c r="N135" s="6">
        <f t="shared" si="31"/>
        <v>0</v>
      </c>
      <c r="O135" s="7"/>
      <c r="P135" s="7"/>
      <c r="Q135" s="7"/>
      <c r="R135" s="7"/>
      <c r="S135" s="7"/>
      <c r="T135" s="7"/>
      <c r="U135" s="7"/>
      <c r="V135" s="7"/>
      <c r="W135" s="7"/>
      <c r="X135" s="7"/>
      <c r="Y135" s="7"/>
      <c r="Z135" s="7"/>
      <c r="AA135" s="7"/>
      <c r="AB135" s="7"/>
      <c r="AC135" s="7"/>
      <c r="AD135" s="7"/>
      <c r="AE135" s="7"/>
      <c r="AF135" s="7"/>
      <c r="AG135" s="7">
        <f>$AG$2</f>
        <v>1</v>
      </c>
      <c r="AH135" s="7">
        <f>$AH$2</f>
        <v>1</v>
      </c>
      <c r="AI135" s="7"/>
      <c r="AJ135" s="7"/>
      <c r="AK135" s="7"/>
      <c r="AL135" s="7"/>
      <c r="AM135" s="6"/>
      <c r="AN135" s="7"/>
      <c r="AO135" s="7">
        <f>$AO$2</f>
        <v>1</v>
      </c>
      <c r="AP135" s="7">
        <f>$AP$2</f>
        <v>1</v>
      </c>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16"/>
    </row>
    <row r="136" spans="1:143" ht="43.75" x14ac:dyDescent="0.4">
      <c r="A136" s="186" t="str">
        <f>IF(M136,COUNTIF($M$4:M136,TRUE),"X")</f>
        <v>X</v>
      </c>
      <c r="B136" s="71" t="s">
        <v>973</v>
      </c>
      <c r="C136" s="51" t="s">
        <v>942</v>
      </c>
      <c r="D136" s="51" t="s">
        <v>966</v>
      </c>
      <c r="E136" s="51" t="s">
        <v>1207</v>
      </c>
      <c r="F136" s="126"/>
      <c r="G136" s="126"/>
      <c r="H136" s="51"/>
      <c r="I136" s="190" t="s">
        <v>623</v>
      </c>
      <c r="J136" s="182"/>
      <c r="K136" s="80" t="s">
        <v>974</v>
      </c>
      <c r="L136" s="6">
        <f t="shared" si="30"/>
        <v>0</v>
      </c>
      <c r="M136" s="6" t="b">
        <f>2=SUM(N136,BH136)</f>
        <v>0</v>
      </c>
      <c r="N136" s="6">
        <f t="shared" si="31"/>
        <v>0</v>
      </c>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6"/>
      <c r="AN136" s="7"/>
      <c r="AO136" s="7"/>
      <c r="AP136" s="7"/>
      <c r="AQ136" s="7"/>
      <c r="AR136" s="7"/>
      <c r="AS136" s="7"/>
      <c r="AT136" s="7"/>
      <c r="AU136" s="7"/>
      <c r="AV136" s="7"/>
      <c r="AW136" s="7"/>
      <c r="AX136" s="7"/>
      <c r="AY136" s="7"/>
      <c r="AZ136" s="7"/>
      <c r="BA136" s="7"/>
      <c r="BB136" s="7"/>
      <c r="BC136" s="7"/>
      <c r="BD136" s="7"/>
      <c r="BE136" s="7"/>
      <c r="BF136" s="7"/>
      <c r="BG136" s="7"/>
      <c r="BH136" s="7">
        <f>$BH$2</f>
        <v>1</v>
      </c>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16"/>
    </row>
    <row r="137" spans="1:143" ht="378.9" x14ac:dyDescent="0.4">
      <c r="A137" s="186" t="str">
        <f>IF(M137,COUNTIF($M$4:M137,TRUE),"X")</f>
        <v>X</v>
      </c>
      <c r="B137" s="71" t="s">
        <v>975</v>
      </c>
      <c r="C137" s="51" t="s">
        <v>942</v>
      </c>
      <c r="D137" s="51" t="s">
        <v>966</v>
      </c>
      <c r="E137" s="51" t="s">
        <v>1208</v>
      </c>
      <c r="F137" s="126"/>
      <c r="G137" s="126"/>
      <c r="H137" s="51"/>
      <c r="I137" s="190" t="s">
        <v>623</v>
      </c>
      <c r="J137" s="182"/>
      <c r="K137" s="80" t="s">
        <v>974</v>
      </c>
      <c r="L137" s="6">
        <f t="shared" si="30"/>
        <v>0</v>
      </c>
      <c r="M137" s="6" t="b">
        <f>2=SUM(N137,BH137)</f>
        <v>0</v>
      </c>
      <c r="N137" s="6">
        <f t="shared" si="31"/>
        <v>0</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6"/>
      <c r="AN137" s="7"/>
      <c r="AO137" s="7"/>
      <c r="AP137" s="7"/>
      <c r="AQ137" s="7"/>
      <c r="AR137" s="7"/>
      <c r="AS137" s="7"/>
      <c r="AT137" s="7"/>
      <c r="AU137" s="7"/>
      <c r="AV137" s="7"/>
      <c r="AW137" s="7"/>
      <c r="AX137" s="7"/>
      <c r="AY137" s="7"/>
      <c r="AZ137" s="7"/>
      <c r="BA137" s="7"/>
      <c r="BB137" s="7"/>
      <c r="BC137" s="7"/>
      <c r="BD137" s="7"/>
      <c r="BE137" s="7"/>
      <c r="BF137" s="7"/>
      <c r="BG137" s="7"/>
      <c r="BH137" s="7">
        <f>$BH$2</f>
        <v>1</v>
      </c>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16"/>
    </row>
    <row r="138" spans="1:143" ht="87.45" x14ac:dyDescent="0.4">
      <c r="A138" s="186" t="str">
        <f>IF(M138,COUNTIF($M$4:M138,TRUE),"X")</f>
        <v>X</v>
      </c>
      <c r="B138" s="71" t="s">
        <v>976</v>
      </c>
      <c r="C138" s="51" t="s">
        <v>942</v>
      </c>
      <c r="D138" s="51" t="s">
        <v>966</v>
      </c>
      <c r="E138" s="51" t="s">
        <v>1209</v>
      </c>
      <c r="F138" s="126"/>
      <c r="G138" s="126"/>
      <c r="H138" s="51"/>
      <c r="I138" s="190" t="s">
        <v>623</v>
      </c>
      <c r="J138" s="182"/>
      <c r="K138" s="80" t="s">
        <v>974</v>
      </c>
      <c r="L138" s="6">
        <f t="shared" si="30"/>
        <v>0</v>
      </c>
      <c r="M138" s="6" t="b">
        <f>2=SUM(N138,BH138)</f>
        <v>0</v>
      </c>
      <c r="N138" s="6">
        <f t="shared" si="31"/>
        <v>0</v>
      </c>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6"/>
      <c r="AN138" s="7"/>
      <c r="AO138" s="7"/>
      <c r="AP138" s="7"/>
      <c r="AQ138" s="7"/>
      <c r="AR138" s="7"/>
      <c r="AS138" s="7"/>
      <c r="AT138" s="7"/>
      <c r="AU138" s="7"/>
      <c r="AV138" s="7"/>
      <c r="AW138" s="7"/>
      <c r="AX138" s="7"/>
      <c r="AY138" s="7"/>
      <c r="AZ138" s="7"/>
      <c r="BA138" s="7"/>
      <c r="BB138" s="7"/>
      <c r="BC138" s="7"/>
      <c r="BD138" s="7"/>
      <c r="BE138" s="7"/>
      <c r="BF138" s="7"/>
      <c r="BG138" s="7"/>
      <c r="BH138" s="7">
        <f>$BH$2</f>
        <v>1</v>
      </c>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16"/>
    </row>
    <row r="139" spans="1:143" ht="72.900000000000006" x14ac:dyDescent="0.4">
      <c r="A139" s="186" t="str">
        <f>IF(M139,COUNTIF($M$4:M139,TRUE),"X")</f>
        <v>X</v>
      </c>
      <c r="B139" s="71" t="s">
        <v>977</v>
      </c>
      <c r="C139" s="51" t="s">
        <v>942</v>
      </c>
      <c r="D139" s="51" t="s">
        <v>966</v>
      </c>
      <c r="E139" s="51" t="s">
        <v>1239</v>
      </c>
      <c r="F139" s="126"/>
      <c r="G139" s="126"/>
      <c r="H139" s="51"/>
      <c r="I139" s="190" t="s">
        <v>623</v>
      </c>
      <c r="J139" s="182"/>
      <c r="K139" s="80" t="s">
        <v>978</v>
      </c>
      <c r="L139" s="6">
        <f t="shared" si="30"/>
        <v>0</v>
      </c>
      <c r="M139" s="6" t="b">
        <f>3=SUM(N139,OR(AO139:AP139),BI139)</f>
        <v>0</v>
      </c>
      <c r="N139" s="6">
        <f t="shared" si="31"/>
        <v>0</v>
      </c>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6"/>
      <c r="AN139" s="7"/>
      <c r="AO139" s="7">
        <f>$AO$2</f>
        <v>1</v>
      </c>
      <c r="AP139" s="7">
        <f>$AP$2</f>
        <v>1</v>
      </c>
      <c r="AQ139" s="7"/>
      <c r="AR139" s="7"/>
      <c r="AS139" s="7"/>
      <c r="AT139" s="7"/>
      <c r="AU139" s="7"/>
      <c r="AV139" s="7"/>
      <c r="AW139" s="7"/>
      <c r="AX139" s="7"/>
      <c r="AY139" s="7"/>
      <c r="AZ139" s="7"/>
      <c r="BA139" s="7"/>
      <c r="BB139" s="7"/>
      <c r="BC139" s="7"/>
      <c r="BD139" s="7"/>
      <c r="BE139" s="7"/>
      <c r="BF139" s="7"/>
      <c r="BG139" s="7"/>
      <c r="BH139" s="7"/>
      <c r="BI139" s="7">
        <f>$BI$2</f>
        <v>1</v>
      </c>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16"/>
    </row>
    <row r="140" spans="1:143" ht="174.9" x14ac:dyDescent="0.4">
      <c r="A140" s="186">
        <f>IF(M140,COUNTIF($M$4:M140,TRUE),"X")</f>
        <v>107</v>
      </c>
      <c r="B140" s="71" t="s">
        <v>979</v>
      </c>
      <c r="C140" s="51" t="s">
        <v>980</v>
      </c>
      <c r="D140" s="51" t="s">
        <v>981</v>
      </c>
      <c r="E140" s="51" t="s">
        <v>1244</v>
      </c>
      <c r="F140" s="126"/>
      <c r="G140" s="126"/>
      <c r="H140" s="51"/>
      <c r="I140" s="190" t="s">
        <v>623</v>
      </c>
      <c r="J140" s="182"/>
      <c r="K140" s="80" t="s">
        <v>982</v>
      </c>
      <c r="L140" s="6">
        <f t="shared" si="30"/>
        <v>1</v>
      </c>
      <c r="M140" s="7" t="b">
        <f>OR(OR(AO140,AP140),2=SUM(P140,N140))</f>
        <v>1</v>
      </c>
      <c r="N140" s="6">
        <f t="shared" si="31"/>
        <v>0</v>
      </c>
      <c r="O140" s="7"/>
      <c r="P140" s="7">
        <f>$P$2</f>
        <v>1</v>
      </c>
      <c r="Q140" s="7"/>
      <c r="R140" s="7"/>
      <c r="S140" s="7"/>
      <c r="T140" s="7"/>
      <c r="U140" s="7"/>
      <c r="V140" s="7"/>
      <c r="W140" s="7"/>
      <c r="X140" s="7"/>
      <c r="Y140" s="7"/>
      <c r="Z140" s="7"/>
      <c r="AA140" s="7"/>
      <c r="AB140" s="7"/>
      <c r="AC140" s="7"/>
      <c r="AD140" s="7"/>
      <c r="AE140" s="7"/>
      <c r="AF140" s="7"/>
      <c r="AG140" s="7"/>
      <c r="AH140" s="7"/>
      <c r="AI140" s="7"/>
      <c r="AJ140" s="7"/>
      <c r="AK140" s="7"/>
      <c r="AL140" s="7"/>
      <c r="AM140" s="6"/>
      <c r="AN140" s="7"/>
      <c r="AO140" s="7">
        <f>$AO$2</f>
        <v>1</v>
      </c>
      <c r="AP140" s="7">
        <f>$AP$2</f>
        <v>1</v>
      </c>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16"/>
    </row>
    <row r="141" spans="1:143" ht="145.75" x14ac:dyDescent="0.4">
      <c r="A141" s="186">
        <f>IF(M141,COUNTIF($M$4:M141,TRUE),"X")</f>
        <v>108</v>
      </c>
      <c r="B141" s="71" t="s">
        <v>983</v>
      </c>
      <c r="C141" s="51" t="s">
        <v>980</v>
      </c>
      <c r="D141" s="51" t="s">
        <v>984</v>
      </c>
      <c r="E141" s="51" t="s">
        <v>1210</v>
      </c>
      <c r="F141" s="126"/>
      <c r="G141" s="126"/>
      <c r="H141" s="51"/>
      <c r="I141" s="190" t="s">
        <v>623</v>
      </c>
      <c r="J141" s="182"/>
      <c r="K141" s="80" t="s">
        <v>985</v>
      </c>
      <c r="L141" s="6">
        <f t="shared" si="30"/>
        <v>1</v>
      </c>
      <c r="M141" s="7" t="b">
        <f>2=SUM(OR(AO141,AP141),OR(AG141:AL141))</f>
        <v>1</v>
      </c>
      <c r="N141" s="6"/>
      <c r="O141" s="7"/>
      <c r="P141" s="7"/>
      <c r="Q141" s="7"/>
      <c r="R141" s="7"/>
      <c r="S141" s="7"/>
      <c r="T141" s="7"/>
      <c r="U141" s="7"/>
      <c r="V141" s="7"/>
      <c r="W141" s="7"/>
      <c r="X141" s="7"/>
      <c r="Y141" s="7"/>
      <c r="Z141" s="7"/>
      <c r="AA141" s="7"/>
      <c r="AB141" s="7"/>
      <c r="AC141" s="7"/>
      <c r="AD141" s="7"/>
      <c r="AE141" s="7"/>
      <c r="AF141" s="7"/>
      <c r="AG141" s="7">
        <f>$AG$2</f>
        <v>1</v>
      </c>
      <c r="AH141" s="7">
        <f>$AH$2</f>
        <v>1</v>
      </c>
      <c r="AI141" s="7">
        <f>$AI$2</f>
        <v>1</v>
      </c>
      <c r="AJ141" s="7">
        <f>$AJ$2</f>
        <v>1</v>
      </c>
      <c r="AK141" s="7">
        <f>$AK$2</f>
        <v>1</v>
      </c>
      <c r="AL141" s="7">
        <f>$AL$2</f>
        <v>1</v>
      </c>
      <c r="AM141" s="6"/>
      <c r="AN141" s="7"/>
      <c r="AO141" s="7">
        <f>$AO$2</f>
        <v>1</v>
      </c>
      <c r="AP141" s="7">
        <f>$AP$2</f>
        <v>1</v>
      </c>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16"/>
    </row>
    <row r="142" spans="1:143" ht="43.75" x14ac:dyDescent="0.4">
      <c r="A142" s="186">
        <f>IF(M142,COUNTIF($M$4:M142,TRUE),"X")</f>
        <v>109</v>
      </c>
      <c r="B142" s="71" t="s">
        <v>986</v>
      </c>
      <c r="C142" s="51" t="s">
        <v>980</v>
      </c>
      <c r="D142" s="51" t="s">
        <v>987</v>
      </c>
      <c r="E142" s="51" t="s">
        <v>988</v>
      </c>
      <c r="F142" s="126"/>
      <c r="G142" s="126"/>
      <c r="H142" s="51"/>
      <c r="I142" s="190" t="s">
        <v>623</v>
      </c>
      <c r="J142" s="182"/>
      <c r="K142" s="80" t="s">
        <v>989</v>
      </c>
      <c r="L142" s="6">
        <f t="shared" si="30"/>
        <v>1</v>
      </c>
      <c r="M142" s="7" t="b">
        <f>1=DI142</f>
        <v>1</v>
      </c>
      <c r="N142" s="6"/>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6"/>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f>$DI$2</f>
        <v>1</v>
      </c>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16"/>
    </row>
    <row r="143" spans="1:143" ht="131.15" x14ac:dyDescent="0.4">
      <c r="A143" s="186">
        <f>IF(M143,COUNTIF($M$4:M143,TRUE),"X")</f>
        <v>110</v>
      </c>
      <c r="B143" s="71" t="s">
        <v>990</v>
      </c>
      <c r="C143" s="51" t="s">
        <v>980</v>
      </c>
      <c r="D143" s="51" t="s">
        <v>987</v>
      </c>
      <c r="E143" s="51" t="s">
        <v>1211</v>
      </c>
      <c r="F143" s="126"/>
      <c r="G143" s="126"/>
      <c r="H143" s="51"/>
      <c r="I143" s="190" t="s">
        <v>623</v>
      </c>
      <c r="J143" s="182"/>
      <c r="K143" s="80" t="s">
        <v>991</v>
      </c>
      <c r="L143" s="6">
        <f t="shared" si="30"/>
        <v>1</v>
      </c>
      <c r="M143" s="6" t="b">
        <f>3=SUM(OR(AO143:AP143),OR(AG143:AL143),DI143)</f>
        <v>1</v>
      </c>
      <c r="N143" s="6"/>
      <c r="O143" s="7"/>
      <c r="P143" s="7"/>
      <c r="Q143" s="7"/>
      <c r="R143" s="7"/>
      <c r="S143" s="7"/>
      <c r="T143" s="7"/>
      <c r="U143" s="7"/>
      <c r="V143" s="7"/>
      <c r="W143" s="7"/>
      <c r="X143" s="7"/>
      <c r="Y143" s="7"/>
      <c r="Z143" s="7"/>
      <c r="AA143" s="7"/>
      <c r="AB143" s="7"/>
      <c r="AC143" s="7"/>
      <c r="AD143" s="7"/>
      <c r="AE143" s="7"/>
      <c r="AF143" s="7"/>
      <c r="AG143" s="7">
        <f>$AG$2</f>
        <v>1</v>
      </c>
      <c r="AH143" s="7">
        <f>$AH$2</f>
        <v>1</v>
      </c>
      <c r="AI143" s="7">
        <f>$AI$2</f>
        <v>1</v>
      </c>
      <c r="AJ143" s="7">
        <f>$AJ$2</f>
        <v>1</v>
      </c>
      <c r="AK143" s="7">
        <f>$AK$2</f>
        <v>1</v>
      </c>
      <c r="AL143" s="7">
        <f>$AL$2</f>
        <v>1</v>
      </c>
      <c r="AM143" s="6"/>
      <c r="AN143" s="7"/>
      <c r="AO143" s="7">
        <f>$AO$2</f>
        <v>1</v>
      </c>
      <c r="AP143" s="7">
        <f>$AP$2</f>
        <v>1</v>
      </c>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f>$DI$2</f>
        <v>1</v>
      </c>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16"/>
    </row>
    <row r="144" spans="1:143" ht="43.75" x14ac:dyDescent="0.4">
      <c r="A144" s="186">
        <f>IF(M144,COUNTIF($M$4:M144,TRUE),"X")</f>
        <v>111</v>
      </c>
      <c r="B144" s="71" t="s">
        <v>1213</v>
      </c>
      <c r="C144" s="51" t="s">
        <v>980</v>
      </c>
      <c r="D144" s="51" t="s">
        <v>987</v>
      </c>
      <c r="E144" s="51" t="s">
        <v>1212</v>
      </c>
      <c r="F144" s="126"/>
      <c r="G144" s="126"/>
      <c r="H144" s="51"/>
      <c r="I144" s="190" t="s">
        <v>623</v>
      </c>
      <c r="J144" s="182"/>
      <c r="K144" s="80" t="s">
        <v>991</v>
      </c>
      <c r="L144" s="6">
        <f t="shared" si="30"/>
        <v>1</v>
      </c>
      <c r="M144" s="6" t="b">
        <f>3=SUM(OR(AO144:AP144),OR(AG144:AL144),DI144)</f>
        <v>1</v>
      </c>
      <c r="N144" s="6"/>
      <c r="O144" s="7"/>
      <c r="P144" s="7"/>
      <c r="Q144" s="7"/>
      <c r="R144" s="7"/>
      <c r="S144" s="7"/>
      <c r="T144" s="7"/>
      <c r="U144" s="7"/>
      <c r="V144" s="7"/>
      <c r="W144" s="7"/>
      <c r="X144" s="7"/>
      <c r="Y144" s="7"/>
      <c r="Z144" s="7"/>
      <c r="AA144" s="7"/>
      <c r="AB144" s="7"/>
      <c r="AC144" s="7"/>
      <c r="AD144" s="7"/>
      <c r="AE144" s="7"/>
      <c r="AF144" s="7"/>
      <c r="AG144" s="7">
        <f>$AG$2</f>
        <v>1</v>
      </c>
      <c r="AH144" s="7">
        <f>$AH$2</f>
        <v>1</v>
      </c>
      <c r="AI144" s="7">
        <f>$AI$2</f>
        <v>1</v>
      </c>
      <c r="AJ144" s="7">
        <f>$AJ$2</f>
        <v>1</v>
      </c>
      <c r="AK144" s="7">
        <f>$AK$2</f>
        <v>1</v>
      </c>
      <c r="AL144" s="7">
        <f>$AL$2</f>
        <v>1</v>
      </c>
      <c r="AM144" s="6"/>
      <c r="AN144" s="7"/>
      <c r="AO144" s="7">
        <f>$AO$2</f>
        <v>1</v>
      </c>
      <c r="AP144" s="7">
        <f>$AP$2</f>
        <v>1</v>
      </c>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f>$DI$2</f>
        <v>1</v>
      </c>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16"/>
    </row>
    <row r="145" spans="1:143" ht="102" x14ac:dyDescent="0.4">
      <c r="A145" s="186" t="str">
        <f>IF(M145,COUNTIF($M$4:M145,TRUE),"X")</f>
        <v>X</v>
      </c>
      <c r="B145" s="71" t="s">
        <v>992</v>
      </c>
      <c r="C145" s="51" t="s">
        <v>980</v>
      </c>
      <c r="D145" s="51" t="s">
        <v>993</v>
      </c>
      <c r="E145" s="51" t="s">
        <v>1214</v>
      </c>
      <c r="F145" s="126"/>
      <c r="G145" s="126"/>
      <c r="H145" s="51"/>
      <c r="I145" s="190" t="s">
        <v>623</v>
      </c>
      <c r="J145" s="182"/>
      <c r="K145" s="80" t="s">
        <v>1085</v>
      </c>
      <c r="L145" s="6">
        <f t="shared" si="30"/>
        <v>0</v>
      </c>
      <c r="M145" s="6" t="b">
        <f>2=SUM(OR(EJ145,EL145,EK145),OR(Q145,S145,T145,V145))</f>
        <v>0</v>
      </c>
      <c r="N145" s="6"/>
      <c r="O145" s="7"/>
      <c r="P145" s="7"/>
      <c r="Q145" s="7">
        <f>$Q$2</f>
        <v>1</v>
      </c>
      <c r="R145" s="10"/>
      <c r="S145" s="7">
        <f>$S$2</f>
        <v>1</v>
      </c>
      <c r="T145" s="7">
        <f>$T$2</f>
        <v>1</v>
      </c>
      <c r="U145" s="7"/>
      <c r="V145" s="7">
        <f>$V$2</f>
        <v>1</v>
      </c>
      <c r="W145" s="10"/>
      <c r="X145" s="7"/>
      <c r="Y145" s="7"/>
      <c r="Z145" s="7"/>
      <c r="AA145" s="7"/>
      <c r="AB145" s="7"/>
      <c r="AC145" s="7"/>
      <c r="AD145" s="7"/>
      <c r="AE145" s="7"/>
      <c r="AF145" s="7"/>
      <c r="AG145" s="7"/>
      <c r="AH145" s="7"/>
      <c r="AI145" s="7"/>
      <c r="AJ145" s="7"/>
      <c r="AK145" s="7"/>
      <c r="AL145" s="7"/>
      <c r="AM145" s="6"/>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f>$EJ$2</f>
        <v>0</v>
      </c>
      <c r="EK145" s="7">
        <f>$EK$2</f>
        <v>0</v>
      </c>
      <c r="EL145" s="7">
        <f>$EL$2</f>
        <v>0</v>
      </c>
      <c r="EM145" s="16"/>
    </row>
    <row r="146" spans="1:143" ht="72.900000000000006" x14ac:dyDescent="0.4">
      <c r="A146" s="186" t="str">
        <f>IF(M146,COUNTIF($M$4:M146,TRUE),"X")</f>
        <v>X</v>
      </c>
      <c r="B146" s="71" t="s">
        <v>994</v>
      </c>
      <c r="C146" s="51" t="s">
        <v>980</v>
      </c>
      <c r="D146" s="51" t="s">
        <v>995</v>
      </c>
      <c r="E146" s="51" t="s">
        <v>1215</v>
      </c>
      <c r="F146" s="126"/>
      <c r="G146" s="126"/>
      <c r="H146" s="51"/>
      <c r="I146" s="190" t="s">
        <v>623</v>
      </c>
      <c r="J146" s="182"/>
      <c r="K146" s="80" t="s">
        <v>996</v>
      </c>
      <c r="L146" s="6">
        <f t="shared" si="30"/>
        <v>0</v>
      </c>
      <c r="M146" s="7" t="b">
        <f>2=SUM(P146,N146)</f>
        <v>0</v>
      </c>
      <c r="N146" s="6">
        <f>$N$2</f>
        <v>0</v>
      </c>
      <c r="O146" s="7"/>
      <c r="P146" s="7">
        <f>$P$2</f>
        <v>1</v>
      </c>
      <c r="Q146" s="7"/>
      <c r="R146" s="7"/>
      <c r="S146" s="7"/>
      <c r="T146" s="7"/>
      <c r="U146" s="7"/>
      <c r="V146" s="7"/>
      <c r="W146" s="7"/>
      <c r="X146" s="7"/>
      <c r="Y146" s="7"/>
      <c r="Z146" s="7"/>
      <c r="AA146" s="7"/>
      <c r="AB146" s="7"/>
      <c r="AC146" s="7"/>
      <c r="AD146" s="7"/>
      <c r="AE146" s="7"/>
      <c r="AF146" s="7"/>
      <c r="AG146" s="7"/>
      <c r="AH146" s="7"/>
      <c r="AI146" s="7"/>
      <c r="AJ146" s="7"/>
      <c r="AK146" s="7"/>
      <c r="AL146" s="7"/>
      <c r="AM146" s="6"/>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16"/>
    </row>
    <row r="147" spans="1:143" ht="102" x14ac:dyDescent="0.4">
      <c r="A147" s="186" t="str">
        <f>IF(M147,COUNTIF($M$4:M147,TRUE),"X")</f>
        <v>X</v>
      </c>
      <c r="B147" s="71" t="s">
        <v>997</v>
      </c>
      <c r="C147" s="51" t="s">
        <v>980</v>
      </c>
      <c r="D147" s="51" t="s">
        <v>995</v>
      </c>
      <c r="E147" s="51" t="s">
        <v>998</v>
      </c>
      <c r="F147" s="126"/>
      <c r="G147" s="126"/>
      <c r="H147" s="51"/>
      <c r="I147" s="190" t="s">
        <v>623</v>
      </c>
      <c r="J147" s="182"/>
      <c r="K147" s="80" t="s">
        <v>999</v>
      </c>
      <c r="L147" s="6">
        <f t="shared" si="30"/>
        <v>0</v>
      </c>
      <c r="M147" s="6" t="b">
        <f>1=SUM(DZ147)</f>
        <v>0</v>
      </c>
      <c r="N147" s="6"/>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6"/>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6">
        <f>$DZ$2</f>
        <v>0</v>
      </c>
      <c r="EA147" s="7"/>
      <c r="EB147" s="7"/>
      <c r="EC147" s="7"/>
      <c r="ED147" s="7"/>
      <c r="EE147" s="7"/>
      <c r="EF147" s="7"/>
      <c r="EG147" s="7"/>
      <c r="EH147" s="7"/>
      <c r="EI147" s="7"/>
      <c r="EJ147" s="7"/>
      <c r="EK147" s="7"/>
      <c r="EL147" s="7"/>
      <c r="EM147" s="16"/>
    </row>
    <row r="148" spans="1:143" ht="58.3" x14ac:dyDescent="0.4">
      <c r="A148" s="186">
        <f>IF(M148,COUNTIF($M$4:M148,TRUE),"X")</f>
        <v>112</v>
      </c>
      <c r="B148" s="71" t="s">
        <v>1000</v>
      </c>
      <c r="C148" s="51" t="s">
        <v>980</v>
      </c>
      <c r="D148" s="51" t="s">
        <v>1001</v>
      </c>
      <c r="E148" s="51" t="s">
        <v>1002</v>
      </c>
      <c r="F148" s="126"/>
      <c r="G148" s="126"/>
      <c r="H148" s="51"/>
      <c r="I148" s="190" t="s">
        <v>623</v>
      </c>
      <c r="J148" s="182"/>
      <c r="K148" s="80" t="s">
        <v>1003</v>
      </c>
      <c r="L148" s="6">
        <f t="shared" si="30"/>
        <v>1</v>
      </c>
      <c r="M148" s="7" t="b">
        <f>OR(OR(AO148,AP148),2=SUM(P148,N148))</f>
        <v>1</v>
      </c>
      <c r="N148" s="6">
        <f>$N$2</f>
        <v>0</v>
      </c>
      <c r="O148" s="7"/>
      <c r="P148" s="7">
        <f>$P$2</f>
        <v>1</v>
      </c>
      <c r="Q148" s="7"/>
      <c r="R148" s="7"/>
      <c r="S148" s="7"/>
      <c r="T148" s="7"/>
      <c r="U148" s="7"/>
      <c r="V148" s="7"/>
      <c r="W148" s="7"/>
      <c r="X148" s="7"/>
      <c r="Y148" s="7"/>
      <c r="Z148" s="7"/>
      <c r="AA148" s="7"/>
      <c r="AB148" s="7"/>
      <c r="AC148" s="7"/>
      <c r="AD148" s="7"/>
      <c r="AE148" s="7"/>
      <c r="AF148" s="7"/>
      <c r="AG148" s="7"/>
      <c r="AH148" s="7"/>
      <c r="AI148" s="7"/>
      <c r="AJ148" s="7"/>
      <c r="AK148" s="7"/>
      <c r="AL148" s="7"/>
      <c r="AM148" s="6"/>
      <c r="AN148" s="7"/>
      <c r="AO148" s="7">
        <f>$AO$2</f>
        <v>1</v>
      </c>
      <c r="AP148" s="7">
        <f>$AP$2</f>
        <v>1</v>
      </c>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16"/>
    </row>
    <row r="149" spans="1:143" ht="43.75" x14ac:dyDescent="0.4">
      <c r="A149" s="186" t="str">
        <f>IF(M149,COUNTIF($M$4:M149,TRUE),"X")</f>
        <v>X</v>
      </c>
      <c r="B149" s="71" t="s">
        <v>1004</v>
      </c>
      <c r="C149" s="51" t="s">
        <v>1005</v>
      </c>
      <c r="D149" s="51" t="s">
        <v>1006</v>
      </c>
      <c r="E149" s="51" t="s">
        <v>1007</v>
      </c>
      <c r="F149" s="126"/>
      <c r="G149" s="126"/>
      <c r="H149" s="51"/>
      <c r="I149" s="190" t="s">
        <v>623</v>
      </c>
      <c r="J149" s="182"/>
      <c r="K149" s="80" t="s">
        <v>996</v>
      </c>
      <c r="L149" s="6">
        <f t="shared" si="30"/>
        <v>0</v>
      </c>
      <c r="M149" s="6" t="b">
        <f>2=SUM(P149,N149)</f>
        <v>0</v>
      </c>
      <c r="N149" s="6">
        <f>$N$2</f>
        <v>0</v>
      </c>
      <c r="O149" s="7"/>
      <c r="P149" s="7">
        <f>$P$2</f>
        <v>1</v>
      </c>
      <c r="Q149" s="7"/>
      <c r="R149" s="7"/>
      <c r="S149" s="7"/>
      <c r="T149" s="7"/>
      <c r="U149" s="7"/>
      <c r="V149" s="7"/>
      <c r="W149" s="7"/>
      <c r="X149" s="7"/>
      <c r="Y149" s="7"/>
      <c r="Z149" s="7"/>
      <c r="AA149" s="7"/>
      <c r="AB149" s="7"/>
      <c r="AC149" s="7"/>
      <c r="AD149" s="7"/>
      <c r="AE149" s="7"/>
      <c r="AF149" s="7"/>
      <c r="AG149" s="7"/>
      <c r="AH149" s="7"/>
      <c r="AI149" s="7"/>
      <c r="AJ149" s="7"/>
      <c r="AK149" s="7"/>
      <c r="AL149" s="7"/>
      <c r="AM149" s="6"/>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16"/>
    </row>
    <row r="150" spans="1:143" ht="87.45" x14ac:dyDescent="0.4">
      <c r="A150" s="186" t="str">
        <f>IF(M150,COUNTIF($M$4:M150,TRUE),"X")</f>
        <v>X</v>
      </c>
      <c r="B150" s="71" t="s">
        <v>1008</v>
      </c>
      <c r="C150" s="51" t="s">
        <v>1009</v>
      </c>
      <c r="D150" s="51" t="s">
        <v>1010</v>
      </c>
      <c r="E150" s="51" t="s">
        <v>1221</v>
      </c>
      <c r="F150" s="126"/>
      <c r="G150" s="126"/>
      <c r="H150" s="51"/>
      <c r="I150" s="190" t="s">
        <v>623</v>
      </c>
      <c r="J150" s="182"/>
      <c r="K150" s="80" t="s">
        <v>1011</v>
      </c>
      <c r="L150" s="6">
        <f t="shared" si="30"/>
        <v>0</v>
      </c>
      <c r="M150" s="6" t="b">
        <f>2=SUM(AF150,ED150)</f>
        <v>0</v>
      </c>
      <c r="N150" s="6"/>
      <c r="O150" s="7"/>
      <c r="P150" s="7"/>
      <c r="Q150" s="7"/>
      <c r="R150" s="7"/>
      <c r="S150" s="7"/>
      <c r="T150" s="7"/>
      <c r="U150" s="7"/>
      <c r="V150" s="7"/>
      <c r="W150" s="7"/>
      <c r="X150" s="7"/>
      <c r="Y150" s="7"/>
      <c r="Z150" s="7"/>
      <c r="AA150" s="7"/>
      <c r="AB150" s="7"/>
      <c r="AC150" s="7"/>
      <c r="AD150" s="7"/>
      <c r="AE150" s="7"/>
      <c r="AF150" s="7">
        <f>$AF$2</f>
        <v>1</v>
      </c>
      <c r="AG150" s="7"/>
      <c r="AH150" s="7"/>
      <c r="AI150" s="7"/>
      <c r="AJ150" s="7"/>
      <c r="AK150" s="7"/>
      <c r="AL150" s="7"/>
      <c r="AM150" s="6"/>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f>$ED$2</f>
        <v>0</v>
      </c>
      <c r="EE150" s="7"/>
      <c r="EF150" s="7"/>
      <c r="EG150" s="7"/>
      <c r="EH150" s="7"/>
      <c r="EI150" s="7"/>
      <c r="EJ150" s="7"/>
      <c r="EK150" s="7"/>
      <c r="EL150" s="7"/>
      <c r="EM150" s="16"/>
    </row>
    <row r="151" spans="1:143" ht="29.15" x14ac:dyDescent="0.4">
      <c r="A151" s="186">
        <f>IF(M151,COUNTIF($M$4:M151,TRUE),"X")</f>
        <v>113</v>
      </c>
      <c r="B151" s="71" t="s">
        <v>1012</v>
      </c>
      <c r="C151" s="51" t="s">
        <v>1013</v>
      </c>
      <c r="D151" s="51" t="s">
        <v>1014</v>
      </c>
      <c r="E151" s="51" t="s">
        <v>1015</v>
      </c>
      <c r="F151" s="126"/>
      <c r="G151" s="126"/>
      <c r="H151" s="51"/>
      <c r="I151" s="190" t="s">
        <v>623</v>
      </c>
      <c r="J151" s="182"/>
      <c r="K151" s="80" t="s">
        <v>1016</v>
      </c>
      <c r="L151" s="6">
        <f t="shared" si="30"/>
        <v>1</v>
      </c>
      <c r="M151" s="6" t="b">
        <f>1=SUM(EF151)</f>
        <v>1</v>
      </c>
      <c r="N151" s="6"/>
      <c r="O151" s="7"/>
      <c r="P151" s="7"/>
      <c r="Q151" s="10"/>
      <c r="R151" s="7"/>
      <c r="S151" s="7"/>
      <c r="T151" s="7"/>
      <c r="U151" s="7"/>
      <c r="V151" s="7"/>
      <c r="W151" s="7"/>
      <c r="X151" s="7"/>
      <c r="Y151" s="7"/>
      <c r="Z151" s="7"/>
      <c r="AA151" s="7"/>
      <c r="AB151" s="7"/>
      <c r="AC151" s="7"/>
      <c r="AD151" s="7"/>
      <c r="AE151" s="7"/>
      <c r="AF151" s="7"/>
      <c r="AG151" s="7"/>
      <c r="AH151" s="7"/>
      <c r="AI151" s="7"/>
      <c r="AJ151" s="7"/>
      <c r="AK151" s="7"/>
      <c r="AL151" s="7"/>
      <c r="AM151" s="6"/>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f>$EF$2</f>
        <v>1</v>
      </c>
      <c r="EG151" s="7"/>
      <c r="EH151" s="7"/>
      <c r="EI151" s="7"/>
      <c r="EJ151" s="7"/>
      <c r="EK151" s="7"/>
      <c r="EL151" s="7"/>
      <c r="EM151" s="16"/>
    </row>
    <row r="152" spans="1:143" ht="72.900000000000006" x14ac:dyDescent="0.4">
      <c r="A152" s="186" t="str">
        <f>IF(M152,COUNTIF($M$4:M152,TRUE),"X")</f>
        <v>X</v>
      </c>
      <c r="B152" s="71" t="s">
        <v>1017</v>
      </c>
      <c r="C152" s="51" t="s">
        <v>1013</v>
      </c>
      <c r="D152" s="51" t="s">
        <v>1014</v>
      </c>
      <c r="E152" s="51" t="s">
        <v>1216</v>
      </c>
      <c r="F152" s="126"/>
      <c r="G152" s="126"/>
      <c r="H152" s="51"/>
      <c r="I152" s="190" t="s">
        <v>623</v>
      </c>
      <c r="J152" s="182"/>
      <c r="K152" s="80" t="s">
        <v>1018</v>
      </c>
      <c r="L152" s="6">
        <f t="shared" si="30"/>
        <v>0</v>
      </c>
      <c r="M152" s="6" t="b">
        <f>1=SUM(EE152)</f>
        <v>0</v>
      </c>
      <c r="N152" s="6"/>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6"/>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f>$EE$2</f>
        <v>0</v>
      </c>
      <c r="EF152" s="7"/>
      <c r="EG152" s="7"/>
      <c r="EH152" s="7"/>
      <c r="EI152" s="7"/>
      <c r="EJ152" s="7"/>
      <c r="EK152" s="7"/>
      <c r="EL152" s="7"/>
      <c r="EM152" s="16"/>
    </row>
    <row r="153" spans="1:143" ht="72.900000000000006" x14ac:dyDescent="0.4">
      <c r="A153" s="186" t="str">
        <f>IF(M153,COUNTIF($M$4:M153,TRUE),"X")</f>
        <v>X</v>
      </c>
      <c r="B153" s="71" t="s">
        <v>1019</v>
      </c>
      <c r="C153" s="51" t="s">
        <v>1013</v>
      </c>
      <c r="D153" s="51" t="s">
        <v>1020</v>
      </c>
      <c r="E153" s="51" t="s">
        <v>1217</v>
      </c>
      <c r="F153" s="126"/>
      <c r="G153" s="126"/>
      <c r="H153" s="51"/>
      <c r="I153" s="190" t="s">
        <v>623</v>
      </c>
      <c r="J153" s="182"/>
      <c r="K153" s="80" t="s">
        <v>1021</v>
      </c>
      <c r="L153" s="6">
        <f t="shared" si="30"/>
        <v>0</v>
      </c>
      <c r="M153" s="6" t="b">
        <f>OR(EH153,EI153)</f>
        <v>0</v>
      </c>
      <c r="N153" s="6"/>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6"/>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f>$EH$2</f>
        <v>0</v>
      </c>
      <c r="EI153" s="7">
        <f>$EI$2</f>
        <v>0</v>
      </c>
      <c r="EJ153" s="7"/>
      <c r="EK153" s="7"/>
      <c r="EL153" s="7"/>
      <c r="EM153" s="16"/>
    </row>
    <row r="154" spans="1:143" ht="43.75" x14ac:dyDescent="0.4">
      <c r="A154" s="186" t="str">
        <f>IF(M154,COUNTIF($M$4:M154,TRUE),"X")</f>
        <v>X</v>
      </c>
      <c r="B154" s="71" t="s">
        <v>1022</v>
      </c>
      <c r="C154" s="51" t="s">
        <v>1013</v>
      </c>
      <c r="D154" s="51" t="s">
        <v>1020</v>
      </c>
      <c r="E154" s="51" t="s">
        <v>1218</v>
      </c>
      <c r="F154" s="126"/>
      <c r="G154" s="126"/>
      <c r="H154" s="51"/>
      <c r="I154" s="190" t="s">
        <v>623</v>
      </c>
      <c r="J154" s="182"/>
      <c r="K154" s="80" t="s">
        <v>1023</v>
      </c>
      <c r="L154" s="6">
        <f t="shared" si="30"/>
        <v>0</v>
      </c>
      <c r="M154" s="6" t="b">
        <f>1=SUM(EG154)</f>
        <v>0</v>
      </c>
      <c r="N154" s="6"/>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6"/>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f>$EG$2</f>
        <v>0</v>
      </c>
      <c r="EH154" s="7"/>
      <c r="EI154" s="7"/>
      <c r="EJ154" s="7"/>
      <c r="EK154" s="7"/>
      <c r="EL154" s="7"/>
      <c r="EM154" s="16"/>
    </row>
    <row r="155" spans="1:143" ht="43.75" x14ac:dyDescent="0.4">
      <c r="A155" s="186" t="str">
        <f>IF(M155,COUNTIF($M$4:M155,TRUE),"X")</f>
        <v>X</v>
      </c>
      <c r="B155" s="71" t="s">
        <v>1024</v>
      </c>
      <c r="C155" s="51" t="s">
        <v>1013</v>
      </c>
      <c r="D155" s="51" t="s">
        <v>1025</v>
      </c>
      <c r="E155" s="51" t="s">
        <v>1219</v>
      </c>
      <c r="F155" s="126"/>
      <c r="G155" s="126"/>
      <c r="H155" s="51"/>
      <c r="I155" s="190" t="s">
        <v>623</v>
      </c>
      <c r="J155" s="182"/>
      <c r="K155" s="80" t="s">
        <v>1086</v>
      </c>
      <c r="L155" s="6">
        <f t="shared" si="30"/>
        <v>0</v>
      </c>
      <c r="M155" s="6" t="b">
        <f>2=SUM(N155,OR(Q155,S155,T155,V155))</f>
        <v>0</v>
      </c>
      <c r="N155" s="6">
        <f>$N$2</f>
        <v>0</v>
      </c>
      <c r="O155" s="7"/>
      <c r="P155" s="7"/>
      <c r="Q155" s="7">
        <f>$Q$2</f>
        <v>1</v>
      </c>
      <c r="R155" s="7"/>
      <c r="S155" s="7">
        <f>$S$2</f>
        <v>1</v>
      </c>
      <c r="T155" s="7">
        <f>$T$2</f>
        <v>1</v>
      </c>
      <c r="U155" s="7"/>
      <c r="V155" s="7">
        <f>$V$2</f>
        <v>1</v>
      </c>
      <c r="W155" s="7"/>
      <c r="X155" s="7"/>
      <c r="Y155" s="7"/>
      <c r="Z155" s="7"/>
      <c r="AA155" s="7"/>
      <c r="AB155" s="7"/>
      <c r="AC155" s="7"/>
      <c r="AD155" s="7"/>
      <c r="AE155" s="7"/>
      <c r="AF155" s="7"/>
      <c r="AG155" s="7"/>
      <c r="AH155" s="7"/>
      <c r="AI155" s="7"/>
      <c r="AJ155" s="7"/>
      <c r="AK155" s="7"/>
      <c r="AL155" s="7"/>
      <c r="AM155" s="6"/>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16"/>
    </row>
    <row r="156" spans="1:143" ht="43.75" x14ac:dyDescent="0.4">
      <c r="A156" s="186" t="str">
        <f>IF(M156,COUNTIF($M$4:M156,TRUE),"X")</f>
        <v>X</v>
      </c>
      <c r="B156" s="71" t="s">
        <v>1026</v>
      </c>
      <c r="C156" s="51" t="s">
        <v>1013</v>
      </c>
      <c r="D156" s="51" t="s">
        <v>1027</v>
      </c>
      <c r="E156" s="51" t="s">
        <v>1028</v>
      </c>
      <c r="F156" s="126"/>
      <c r="G156" s="126"/>
      <c r="H156" s="51"/>
      <c r="I156" s="190" t="s">
        <v>623</v>
      </c>
      <c r="J156" s="182"/>
      <c r="K156" s="80" t="s">
        <v>1086</v>
      </c>
      <c r="L156" s="6">
        <f t="shared" si="30"/>
        <v>0</v>
      </c>
      <c r="M156" s="6" t="b">
        <f>2=SUM(N156,OR(Q156,S156,T156,V156))</f>
        <v>0</v>
      </c>
      <c r="N156" s="6">
        <f>$N$2</f>
        <v>0</v>
      </c>
      <c r="O156" s="7"/>
      <c r="P156" s="7"/>
      <c r="Q156" s="7">
        <f>$Q$2</f>
        <v>1</v>
      </c>
      <c r="R156" s="7"/>
      <c r="S156" s="7">
        <f>$S$2</f>
        <v>1</v>
      </c>
      <c r="T156" s="7">
        <f>$T$2</f>
        <v>1</v>
      </c>
      <c r="U156" s="7"/>
      <c r="V156" s="7">
        <f>$V$2</f>
        <v>1</v>
      </c>
      <c r="W156" s="7"/>
      <c r="X156" s="7"/>
      <c r="Y156" s="7"/>
      <c r="Z156" s="7"/>
      <c r="AA156" s="7"/>
      <c r="AB156" s="7"/>
      <c r="AC156" s="7"/>
      <c r="AD156" s="7"/>
      <c r="AE156" s="7"/>
      <c r="AF156" s="7"/>
      <c r="AG156" s="7"/>
      <c r="AH156" s="7"/>
      <c r="AI156" s="7"/>
      <c r="AJ156" s="7"/>
      <c r="AK156" s="7"/>
      <c r="AL156" s="7"/>
      <c r="AM156" s="6"/>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16"/>
    </row>
    <row r="157" spans="1:143" ht="87.45" x14ac:dyDescent="0.4">
      <c r="A157" s="186" t="str">
        <f>IF(M157,COUNTIF($M$4:M157,TRUE),"X")</f>
        <v>X</v>
      </c>
      <c r="B157" s="71" t="s">
        <v>1029</v>
      </c>
      <c r="C157" s="51" t="s">
        <v>1013</v>
      </c>
      <c r="D157" s="51" t="s">
        <v>1027</v>
      </c>
      <c r="E157" s="51" t="s">
        <v>1030</v>
      </c>
      <c r="F157" s="126"/>
      <c r="G157" s="126"/>
      <c r="H157" s="51"/>
      <c r="I157" s="190" t="s">
        <v>623</v>
      </c>
      <c r="J157" s="182"/>
      <c r="K157" s="80" t="s">
        <v>1086</v>
      </c>
      <c r="L157" s="6">
        <f t="shared" si="30"/>
        <v>0</v>
      </c>
      <c r="M157" s="6" t="b">
        <f>2=SUM(N157,OR(Q157,S157,T157,V157))</f>
        <v>0</v>
      </c>
      <c r="N157" s="6">
        <f>$N$2</f>
        <v>0</v>
      </c>
      <c r="O157" s="7"/>
      <c r="P157" s="7"/>
      <c r="Q157" s="7">
        <f>$Q$2</f>
        <v>1</v>
      </c>
      <c r="R157" s="7"/>
      <c r="S157" s="7">
        <f>$S$2</f>
        <v>1</v>
      </c>
      <c r="T157" s="7">
        <f>$T$2</f>
        <v>1</v>
      </c>
      <c r="U157" s="7"/>
      <c r="V157" s="7">
        <f>$V$2</f>
        <v>1</v>
      </c>
      <c r="W157" s="7"/>
      <c r="X157" s="7"/>
      <c r="Y157" s="7"/>
      <c r="Z157" s="7"/>
      <c r="AA157" s="7"/>
      <c r="AB157" s="7"/>
      <c r="AC157" s="7"/>
      <c r="AD157" s="7"/>
      <c r="AE157" s="7"/>
      <c r="AF157" s="7"/>
      <c r="AG157" s="7"/>
      <c r="AH157" s="7"/>
      <c r="AI157" s="7"/>
      <c r="AJ157" s="7"/>
      <c r="AK157" s="7"/>
      <c r="AL157" s="7"/>
      <c r="AM157" s="6"/>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16"/>
    </row>
    <row r="158" spans="1:143" ht="43.75" x14ac:dyDescent="0.4">
      <c r="A158" s="186">
        <f>IF(M158,COUNTIF($M$4:M158,TRUE),"X")</f>
        <v>114</v>
      </c>
      <c r="B158" s="71" t="s">
        <v>1031</v>
      </c>
      <c r="C158" s="51" t="s">
        <v>1013</v>
      </c>
      <c r="D158" s="51" t="s">
        <v>987</v>
      </c>
      <c r="E158" s="51" t="s">
        <v>1249</v>
      </c>
      <c r="F158" s="126"/>
      <c r="G158" s="126"/>
      <c r="H158" s="51"/>
      <c r="I158" s="190" t="s">
        <v>623</v>
      </c>
      <c r="J158" s="182"/>
      <c r="K158" s="80" t="s">
        <v>1087</v>
      </c>
      <c r="L158" s="6">
        <f t="shared" si="30"/>
        <v>1</v>
      </c>
      <c r="M158" s="6" t="b">
        <f>2=SUM(OR(Q158,S158,T158,V158),DI158)</f>
        <v>1</v>
      </c>
      <c r="N158" s="6"/>
      <c r="O158" s="7"/>
      <c r="P158" s="7"/>
      <c r="Q158" s="7">
        <f>$Q$2</f>
        <v>1</v>
      </c>
      <c r="R158" s="7"/>
      <c r="S158" s="7">
        <f>$S$2</f>
        <v>1</v>
      </c>
      <c r="T158" s="7">
        <f>$T$2</f>
        <v>1</v>
      </c>
      <c r="U158" s="7"/>
      <c r="V158" s="7">
        <f>$V$2</f>
        <v>1</v>
      </c>
      <c r="W158" s="7"/>
      <c r="X158" s="7"/>
      <c r="Y158" s="7"/>
      <c r="Z158" s="7"/>
      <c r="AA158" s="7"/>
      <c r="AB158" s="7"/>
      <c r="AC158" s="7"/>
      <c r="AD158" s="7"/>
      <c r="AE158" s="7"/>
      <c r="AF158" s="7"/>
      <c r="AG158" s="7"/>
      <c r="AH158" s="7"/>
      <c r="AI158" s="7"/>
      <c r="AJ158" s="7"/>
      <c r="AK158" s="7"/>
      <c r="AL158" s="7"/>
      <c r="AM158" s="6"/>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f>$DI$2</f>
        <v>1</v>
      </c>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16"/>
    </row>
    <row r="159" spans="1:143" ht="116.6" x14ac:dyDescent="0.4">
      <c r="A159" s="186" t="str">
        <f>IF(M159,COUNTIF($M$4:M159,TRUE),"X")</f>
        <v>X</v>
      </c>
      <c r="B159" s="71" t="s">
        <v>1032</v>
      </c>
      <c r="C159" s="51" t="s">
        <v>1013</v>
      </c>
      <c r="D159" s="51" t="s">
        <v>1033</v>
      </c>
      <c r="E159" s="51" t="s">
        <v>1220</v>
      </c>
      <c r="F159" s="126"/>
      <c r="G159" s="126"/>
      <c r="H159" s="51"/>
      <c r="I159" s="190" t="s">
        <v>623</v>
      </c>
      <c r="J159" s="182"/>
      <c r="K159" s="80" t="s">
        <v>1034</v>
      </c>
      <c r="L159" s="6">
        <f t="shared" si="30"/>
        <v>0</v>
      </c>
      <c r="M159" s="6" t="b">
        <f>1=SUM($EA159)</f>
        <v>0</v>
      </c>
      <c r="N159" s="6"/>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6"/>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f>$EA$2</f>
        <v>0</v>
      </c>
      <c r="EB159" s="7"/>
      <c r="EC159" s="7"/>
      <c r="ED159" s="7"/>
      <c r="EE159" s="7"/>
      <c r="EF159" s="7"/>
      <c r="EG159" s="7"/>
      <c r="EH159" s="7"/>
      <c r="EI159" s="7"/>
      <c r="EJ159" s="7"/>
      <c r="EK159" s="7"/>
      <c r="EL159" s="7"/>
      <c r="EM159" s="16"/>
    </row>
    <row r="160" spans="1:143" ht="102" x14ac:dyDescent="0.4">
      <c r="A160" s="186" t="str">
        <f>IF(M160,COUNTIF($M$4:M160,TRUE),"X")</f>
        <v>X</v>
      </c>
      <c r="B160" s="71" t="s">
        <v>1035</v>
      </c>
      <c r="C160" s="51" t="s">
        <v>1013</v>
      </c>
      <c r="D160" s="51" t="s">
        <v>1033</v>
      </c>
      <c r="E160" s="51" t="s">
        <v>1222</v>
      </c>
      <c r="F160" s="126"/>
      <c r="G160" s="126"/>
      <c r="H160" s="51"/>
      <c r="I160" s="190" t="s">
        <v>623</v>
      </c>
      <c r="J160" s="182"/>
      <c r="K160" s="80" t="s">
        <v>1034</v>
      </c>
      <c r="L160" s="6">
        <f t="shared" si="30"/>
        <v>0</v>
      </c>
      <c r="M160" s="6" t="b">
        <f>1=SUM($EA160)</f>
        <v>0</v>
      </c>
      <c r="N160" s="6"/>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6"/>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f>$EA$2</f>
        <v>0</v>
      </c>
      <c r="EB160" s="7"/>
      <c r="EC160" s="7"/>
      <c r="ED160" s="7"/>
      <c r="EE160" s="7"/>
      <c r="EF160" s="7"/>
      <c r="EG160" s="7"/>
      <c r="EH160" s="7"/>
      <c r="EI160" s="7"/>
      <c r="EJ160" s="7"/>
      <c r="EK160" s="7"/>
      <c r="EL160" s="7"/>
      <c r="EM160" s="16"/>
    </row>
    <row r="161" spans="1:143" ht="87.45" x14ac:dyDescent="0.4">
      <c r="A161" s="186" t="str">
        <f>IF(M161,COUNTIF($M$4:M161,TRUE),"X")</f>
        <v>X</v>
      </c>
      <c r="B161" s="71" t="s">
        <v>1036</v>
      </c>
      <c r="C161" s="51" t="s">
        <v>1013</v>
      </c>
      <c r="D161" s="51" t="s">
        <v>1033</v>
      </c>
      <c r="E161" s="51" t="s">
        <v>1225</v>
      </c>
      <c r="F161" s="126"/>
      <c r="G161" s="126"/>
      <c r="H161" s="51"/>
      <c r="I161" s="190" t="s">
        <v>623</v>
      </c>
      <c r="J161" s="182"/>
      <c r="K161" s="80" t="s">
        <v>1034</v>
      </c>
      <c r="L161" s="6">
        <f t="shared" si="30"/>
        <v>0</v>
      </c>
      <c r="M161" s="6" t="b">
        <f>1=SUM($EA161)</f>
        <v>0</v>
      </c>
      <c r="N161" s="6"/>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6"/>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f>$EA$2</f>
        <v>0</v>
      </c>
      <c r="EB161" s="7"/>
      <c r="EC161" s="7"/>
      <c r="ED161" s="7"/>
      <c r="EE161" s="7"/>
      <c r="EF161" s="7"/>
      <c r="EG161" s="7"/>
      <c r="EH161" s="7"/>
      <c r="EI161" s="7"/>
      <c r="EJ161" s="7"/>
      <c r="EK161" s="7"/>
      <c r="EL161" s="7"/>
      <c r="EM161" s="16"/>
    </row>
    <row r="162" spans="1:143" ht="36.9" x14ac:dyDescent="0.4">
      <c r="A162" s="186" t="str">
        <f>IF(M162,COUNTIF($M$4:M162,TRUE),"X")</f>
        <v>X</v>
      </c>
      <c r="B162" s="71" t="s">
        <v>1037</v>
      </c>
      <c r="C162" s="51" t="s">
        <v>1013</v>
      </c>
      <c r="D162" s="51" t="s">
        <v>1033</v>
      </c>
      <c r="E162" s="51" t="s">
        <v>1038</v>
      </c>
      <c r="F162" s="126"/>
      <c r="G162" s="126"/>
      <c r="H162" s="51"/>
      <c r="I162" s="190" t="s">
        <v>623</v>
      </c>
      <c r="J162" s="182"/>
      <c r="K162" s="80" t="s">
        <v>1086</v>
      </c>
      <c r="L162" s="6">
        <f t="shared" si="30"/>
        <v>0</v>
      </c>
      <c r="M162" s="6" t="b">
        <f>2=SUM($N162,OR(Q162,S162,T162,V162))</f>
        <v>0</v>
      </c>
      <c r="N162" s="6">
        <f>$N$2</f>
        <v>0</v>
      </c>
      <c r="O162" s="7"/>
      <c r="P162" s="7"/>
      <c r="Q162" s="7">
        <f>$Q$2</f>
        <v>1</v>
      </c>
      <c r="R162" s="7"/>
      <c r="S162" s="7">
        <f>$S$2</f>
        <v>1</v>
      </c>
      <c r="T162" s="7">
        <f>$T$2</f>
        <v>1</v>
      </c>
      <c r="U162" s="7"/>
      <c r="V162" s="7">
        <f>$V$2</f>
        <v>1</v>
      </c>
      <c r="W162" s="7"/>
      <c r="X162" s="7"/>
      <c r="Y162" s="7"/>
      <c r="Z162" s="7"/>
      <c r="AA162" s="7"/>
      <c r="AB162" s="7"/>
      <c r="AC162" s="7"/>
      <c r="AD162" s="7"/>
      <c r="AE162" s="7"/>
      <c r="AF162" s="7"/>
      <c r="AG162" s="7"/>
      <c r="AH162" s="7"/>
      <c r="AI162" s="7"/>
      <c r="AJ162" s="7"/>
      <c r="AK162" s="7"/>
      <c r="AL162" s="7"/>
      <c r="AM162" s="6"/>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16"/>
    </row>
    <row r="163" spans="1:143" ht="102" x14ac:dyDescent="0.4">
      <c r="A163" s="186" t="str">
        <f>IF(M163,COUNTIF($M$4:M163,TRUE),"X")</f>
        <v>X</v>
      </c>
      <c r="B163" s="71" t="s">
        <v>1039</v>
      </c>
      <c r="C163" s="51" t="s">
        <v>1013</v>
      </c>
      <c r="D163" s="51" t="s">
        <v>1033</v>
      </c>
      <c r="E163" s="51" t="s">
        <v>1223</v>
      </c>
      <c r="F163" s="126"/>
      <c r="G163" s="126"/>
      <c r="H163" s="51"/>
      <c r="I163" s="190" t="s">
        <v>623</v>
      </c>
      <c r="J163" s="182"/>
      <c r="K163" s="80" t="s">
        <v>1086</v>
      </c>
      <c r="L163" s="6">
        <f t="shared" si="30"/>
        <v>0</v>
      </c>
      <c r="M163" s="6" t="b">
        <f>2=SUM($N163,OR(Q163,S163,T163,V163))</f>
        <v>0</v>
      </c>
      <c r="N163" s="6">
        <f>$N$2</f>
        <v>0</v>
      </c>
      <c r="O163" s="7"/>
      <c r="P163" s="7"/>
      <c r="Q163" s="7">
        <f>$Q$2</f>
        <v>1</v>
      </c>
      <c r="R163" s="7"/>
      <c r="S163" s="7">
        <f>$S$2</f>
        <v>1</v>
      </c>
      <c r="T163" s="7">
        <f>$T$2</f>
        <v>1</v>
      </c>
      <c r="U163" s="7"/>
      <c r="V163" s="7">
        <f>$V$2</f>
        <v>1</v>
      </c>
      <c r="W163" s="7"/>
      <c r="X163" s="7"/>
      <c r="Y163" s="7"/>
      <c r="Z163" s="7"/>
      <c r="AA163" s="7"/>
      <c r="AB163" s="7"/>
      <c r="AC163" s="7"/>
      <c r="AD163" s="7"/>
      <c r="AE163" s="7"/>
      <c r="AF163" s="7"/>
      <c r="AG163" s="7"/>
      <c r="AH163" s="7"/>
      <c r="AI163" s="7"/>
      <c r="AJ163" s="7"/>
      <c r="AK163" s="7"/>
      <c r="AL163" s="7"/>
      <c r="AM163" s="6"/>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16"/>
    </row>
    <row r="164" spans="1:143" ht="87.45" x14ac:dyDescent="0.4">
      <c r="A164" s="186" t="str">
        <f>IF(M164,COUNTIF($M$4:M164,TRUE),"X")</f>
        <v>X</v>
      </c>
      <c r="B164" s="71" t="s">
        <v>1040</v>
      </c>
      <c r="C164" s="51" t="s">
        <v>1013</v>
      </c>
      <c r="D164" s="51" t="s">
        <v>1033</v>
      </c>
      <c r="E164" s="51" t="s">
        <v>1224</v>
      </c>
      <c r="F164" s="126"/>
      <c r="G164" s="126"/>
      <c r="H164" s="51"/>
      <c r="I164" s="190" t="s">
        <v>623</v>
      </c>
      <c r="J164" s="182"/>
      <c r="K164" s="80" t="s">
        <v>1034</v>
      </c>
      <c r="L164" s="6">
        <f t="shared" si="30"/>
        <v>0</v>
      </c>
      <c r="M164" s="6" t="b">
        <f>1=SUM($EA164)</f>
        <v>0</v>
      </c>
      <c r="N164" s="6"/>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6"/>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f>$EA$2</f>
        <v>0</v>
      </c>
      <c r="EB164" s="7"/>
      <c r="EC164" s="7"/>
      <c r="ED164" s="7"/>
      <c r="EE164" s="7"/>
      <c r="EF164" s="7"/>
      <c r="EG164" s="7"/>
      <c r="EH164" s="7"/>
      <c r="EI164" s="7"/>
      <c r="EJ164" s="7"/>
      <c r="EK164" s="7"/>
      <c r="EL164" s="7"/>
      <c r="EM164" s="16"/>
    </row>
    <row r="165" spans="1:143" ht="291.45" x14ac:dyDescent="0.4">
      <c r="A165" s="260">
        <f>IF(M165,COUNTIF($M$4:M165,TRUE),"X")</f>
        <v>115</v>
      </c>
      <c r="B165" s="247" t="s">
        <v>1041</v>
      </c>
      <c r="C165" s="112" t="s">
        <v>1042</v>
      </c>
      <c r="D165" s="112" t="s">
        <v>1043</v>
      </c>
      <c r="E165" s="112" t="s">
        <v>1226</v>
      </c>
      <c r="F165" s="126"/>
      <c r="G165" s="126"/>
      <c r="H165" s="112"/>
      <c r="I165" s="248" t="s">
        <v>623</v>
      </c>
      <c r="J165" s="182"/>
      <c r="K165" s="249" t="s">
        <v>1044</v>
      </c>
      <c r="L165" s="200">
        <f t="shared" si="30"/>
        <v>1</v>
      </c>
      <c r="M165" s="200" t="b">
        <f>3=SUM(OR(AG165:AL165),DY165,AQ165)</f>
        <v>1</v>
      </c>
      <c r="N165" s="200"/>
      <c r="O165" s="257"/>
      <c r="P165" s="257"/>
      <c r="Q165" s="257"/>
      <c r="R165" s="257"/>
      <c r="S165" s="257"/>
      <c r="T165" s="257"/>
      <c r="U165" s="257"/>
      <c r="V165" s="257"/>
      <c r="W165" s="257"/>
      <c r="X165" s="257"/>
      <c r="Y165" s="257"/>
      <c r="Z165" s="257"/>
      <c r="AA165" s="257"/>
      <c r="AB165" s="257"/>
      <c r="AC165" s="257"/>
      <c r="AD165" s="257"/>
      <c r="AE165" s="257"/>
      <c r="AF165" s="257"/>
      <c r="AG165" s="257">
        <f>$AG$2</f>
        <v>1</v>
      </c>
      <c r="AH165" s="257">
        <f>$AH$2</f>
        <v>1</v>
      </c>
      <c r="AI165" s="257">
        <f>$AI$2</f>
        <v>1</v>
      </c>
      <c r="AJ165" s="257">
        <f>$AJ$2</f>
        <v>1</v>
      </c>
      <c r="AK165" s="257">
        <f>$AK$2</f>
        <v>1</v>
      </c>
      <c r="AL165" s="257">
        <f>$AL$2</f>
        <v>1</v>
      </c>
      <c r="AM165" s="200"/>
      <c r="AN165" s="257"/>
      <c r="AO165" s="257"/>
      <c r="AP165" s="257"/>
      <c r="AQ165" s="257">
        <f>$AQ$2</f>
        <v>1</v>
      </c>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c r="CP165" s="257"/>
      <c r="CQ165" s="257"/>
      <c r="CR165" s="257"/>
      <c r="CS165" s="257"/>
      <c r="CT165" s="257"/>
      <c r="CU165" s="257"/>
      <c r="CV165" s="257"/>
      <c r="CW165" s="257"/>
      <c r="CX165" s="257"/>
      <c r="CY165" s="257"/>
      <c r="CZ165" s="257"/>
      <c r="DA165" s="257"/>
      <c r="DB165" s="257"/>
      <c r="DC165" s="257"/>
      <c r="DD165" s="257"/>
      <c r="DE165" s="257"/>
      <c r="DF165" s="257"/>
      <c r="DG165" s="257"/>
      <c r="DH165" s="257"/>
      <c r="DI165" s="257"/>
      <c r="DJ165" s="257"/>
      <c r="DK165" s="257"/>
      <c r="DL165" s="257"/>
      <c r="DM165" s="257"/>
      <c r="DN165" s="257"/>
      <c r="DO165" s="257"/>
      <c r="DP165" s="257"/>
      <c r="DQ165" s="257"/>
      <c r="DR165" s="257"/>
      <c r="DS165" s="257"/>
      <c r="DT165" s="257"/>
      <c r="DU165" s="257"/>
      <c r="DV165" s="257"/>
      <c r="DW165" s="257"/>
      <c r="DX165" s="257"/>
      <c r="DY165" s="257">
        <f>$DY$2</f>
        <v>1</v>
      </c>
      <c r="DZ165" s="257"/>
      <c r="EA165" s="257"/>
      <c r="EB165" s="257"/>
      <c r="EC165" s="257"/>
      <c r="ED165" s="257"/>
      <c r="EE165" s="257"/>
      <c r="EF165" s="257"/>
      <c r="EG165" s="257"/>
      <c r="EH165" s="257"/>
      <c r="EI165" s="257"/>
      <c r="EJ165" s="257"/>
      <c r="EK165" s="257"/>
      <c r="EL165" s="257"/>
      <c r="EM165" s="16"/>
    </row>
    <row r="166" spans="1:143" s="255" customFormat="1" ht="72.900000000000006" x14ac:dyDescent="0.4">
      <c r="A166" s="186">
        <f>IF(M166,COUNTIF($M$4:M166,TRUE),"X")</f>
        <v>116</v>
      </c>
      <c r="B166" s="71" t="s">
        <v>1045</v>
      </c>
      <c r="C166" s="51" t="s">
        <v>1042</v>
      </c>
      <c r="D166" s="51" t="s">
        <v>1043</v>
      </c>
      <c r="E166" s="51" t="s">
        <v>1046</v>
      </c>
      <c r="F166" s="126"/>
      <c r="G166" s="126"/>
      <c r="H166" s="51"/>
      <c r="I166" s="254" t="s">
        <v>623</v>
      </c>
      <c r="K166" s="80" t="s">
        <v>1047</v>
      </c>
      <c r="L166" s="6">
        <f t="shared" si="30"/>
        <v>1</v>
      </c>
      <c r="M166" s="6" t="b">
        <f>3=SUM(OR(AG166:AH166),DY166,AQ166)</f>
        <v>1</v>
      </c>
      <c r="N166" s="6"/>
      <c r="O166" s="7"/>
      <c r="P166" s="7"/>
      <c r="Q166" s="7"/>
      <c r="R166" s="7"/>
      <c r="S166" s="7"/>
      <c r="T166" s="7"/>
      <c r="U166" s="7"/>
      <c r="V166" s="7"/>
      <c r="W166" s="7"/>
      <c r="X166" s="7"/>
      <c r="Y166" s="7"/>
      <c r="Z166" s="7"/>
      <c r="AA166" s="7"/>
      <c r="AB166" s="7"/>
      <c r="AC166" s="7"/>
      <c r="AD166" s="7"/>
      <c r="AE166" s="7"/>
      <c r="AF166" s="7"/>
      <c r="AG166" s="7">
        <f>$AG$2</f>
        <v>1</v>
      </c>
      <c r="AH166" s="7">
        <f>$AH$2</f>
        <v>1</v>
      </c>
      <c r="AI166" s="7"/>
      <c r="AJ166" s="7"/>
      <c r="AK166" s="7"/>
      <c r="AL166" s="7"/>
      <c r="AM166" s="6"/>
      <c r="AN166" s="7"/>
      <c r="AO166" s="7"/>
      <c r="AP166" s="7"/>
      <c r="AQ166" s="7">
        <f>$AQ$2</f>
        <v>1</v>
      </c>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f>$DY$2</f>
        <v>1</v>
      </c>
      <c r="DZ166" s="7"/>
      <c r="EA166" s="7"/>
      <c r="EB166" s="7"/>
      <c r="EC166" s="7"/>
      <c r="ED166" s="7"/>
      <c r="EE166" s="7"/>
      <c r="EF166" s="7"/>
      <c r="EG166" s="7"/>
      <c r="EH166" s="7"/>
      <c r="EI166" s="7"/>
      <c r="EJ166" s="7"/>
      <c r="EK166" s="7"/>
      <c r="EL166" s="7"/>
    </row>
    <row r="167" spans="1:143" ht="219" thickBot="1" x14ac:dyDescent="0.45">
      <c r="A167" s="259">
        <f>IF(M167,COUNTIF($M$4:M167,TRUE),"X")</f>
        <v>117</v>
      </c>
      <c r="B167" s="250" t="s">
        <v>1228</v>
      </c>
      <c r="C167" s="120" t="s">
        <v>1042</v>
      </c>
      <c r="D167" s="120" t="s">
        <v>1227</v>
      </c>
      <c r="E167" s="120" t="s">
        <v>1229</v>
      </c>
      <c r="F167" s="251"/>
      <c r="G167" s="251"/>
      <c r="H167" s="120"/>
      <c r="I167" s="252" t="s">
        <v>623</v>
      </c>
      <c r="K167" s="253" t="s">
        <v>1250</v>
      </c>
      <c r="L167" s="20">
        <f t="shared" si="30"/>
        <v>1</v>
      </c>
      <c r="M167" s="20" t="b">
        <f>2=SUM(OR(AN167:AP167),OR(2=SUM(OR(AG167:AL167),OR(CO167,DK167,2=SUM(AA167,OR(DV167:DW167)))),2=SUM(OR(AG167:AH167),OR(DX167,2=SUM(CF167,CE167)))))</f>
        <v>1</v>
      </c>
      <c r="N167" s="20"/>
      <c r="O167" s="258"/>
      <c r="P167" s="258"/>
      <c r="Q167" s="258"/>
      <c r="R167" s="258"/>
      <c r="S167" s="258"/>
      <c r="T167" s="258"/>
      <c r="U167" s="258"/>
      <c r="V167" s="258"/>
      <c r="W167" s="258"/>
      <c r="X167" s="258"/>
      <c r="Y167" s="258"/>
      <c r="Z167" s="258"/>
      <c r="AA167" s="258">
        <f>$AA$2</f>
        <v>1</v>
      </c>
      <c r="AB167" s="258"/>
      <c r="AC167" s="258"/>
      <c r="AD167" s="258"/>
      <c r="AE167" s="258"/>
      <c r="AF167" s="258"/>
      <c r="AG167" s="258">
        <f>$AG$2</f>
        <v>1</v>
      </c>
      <c r="AH167" s="258">
        <f>$AH$2</f>
        <v>1</v>
      </c>
      <c r="AI167" s="258">
        <f>$AI$2</f>
        <v>1</v>
      </c>
      <c r="AJ167" s="258">
        <f>$AJ$2</f>
        <v>1</v>
      </c>
      <c r="AK167" s="258">
        <f>$AK$2</f>
        <v>1</v>
      </c>
      <c r="AL167" s="258">
        <f>$AL$2</f>
        <v>1</v>
      </c>
      <c r="AM167" s="20"/>
      <c r="AN167" s="258">
        <f>$AN$2</f>
        <v>1</v>
      </c>
      <c r="AO167" s="7">
        <f>$AO$2</f>
        <v>1</v>
      </c>
      <c r="AP167" s="7">
        <f>$AP$2</f>
        <v>1</v>
      </c>
      <c r="AQ167" s="258"/>
      <c r="AR167" s="258"/>
      <c r="AS167" s="258"/>
      <c r="AT167" s="258"/>
      <c r="AU167" s="258"/>
      <c r="AV167" s="258"/>
      <c r="AW167" s="258"/>
      <c r="AX167" s="258"/>
      <c r="AY167" s="258"/>
      <c r="AZ167" s="258"/>
      <c r="BA167" s="258"/>
      <c r="BB167" s="258"/>
      <c r="BC167" s="258"/>
      <c r="BD167" s="258"/>
      <c r="BE167" s="258"/>
      <c r="BF167" s="258"/>
      <c r="BG167" s="258"/>
      <c r="BH167" s="258"/>
      <c r="BI167" s="258"/>
      <c r="BJ167" s="258"/>
      <c r="BK167" s="258"/>
      <c r="BL167" s="258"/>
      <c r="BM167" s="258"/>
      <c r="BN167" s="258"/>
      <c r="BO167" s="258"/>
      <c r="BP167" s="258"/>
      <c r="BQ167" s="258"/>
      <c r="BR167" s="258"/>
      <c r="BS167" s="258"/>
      <c r="BT167" s="258"/>
      <c r="BU167" s="258"/>
      <c r="BV167" s="258"/>
      <c r="BW167" s="258"/>
      <c r="BX167" s="258"/>
      <c r="BY167" s="258"/>
      <c r="BZ167" s="258"/>
      <c r="CA167" s="258"/>
      <c r="CB167" s="258"/>
      <c r="CC167" s="258"/>
      <c r="CD167" s="258"/>
      <c r="CE167" s="20">
        <f>$CE$2</f>
        <v>1</v>
      </c>
      <c r="CF167" s="20">
        <f>$CF$2</f>
        <v>1</v>
      </c>
      <c r="CG167" s="258"/>
      <c r="CH167" s="258"/>
      <c r="CI167" s="258"/>
      <c r="CJ167" s="258"/>
      <c r="CK167" s="258"/>
      <c r="CL167" s="258"/>
      <c r="CM167" s="258"/>
      <c r="CN167" s="258"/>
      <c r="CO167" s="258">
        <f>$CO$2</f>
        <v>1</v>
      </c>
      <c r="CP167" s="258"/>
      <c r="CQ167" s="258"/>
      <c r="CR167" s="258"/>
      <c r="CS167" s="258"/>
      <c r="CT167" s="258"/>
      <c r="CU167" s="258"/>
      <c r="CV167" s="258"/>
      <c r="CW167" s="258"/>
      <c r="CX167" s="258"/>
      <c r="CY167" s="258"/>
      <c r="CZ167" s="258"/>
      <c r="DA167" s="258"/>
      <c r="DB167" s="258"/>
      <c r="DC167" s="258"/>
      <c r="DD167" s="258"/>
      <c r="DE167" s="258"/>
      <c r="DF167" s="258"/>
      <c r="DG167" s="258"/>
      <c r="DH167" s="258"/>
      <c r="DI167" s="258"/>
      <c r="DJ167" s="258"/>
      <c r="DK167" s="258">
        <f>$DK$2</f>
        <v>1</v>
      </c>
      <c r="DL167" s="258"/>
      <c r="DM167" s="258"/>
      <c r="DN167" s="258"/>
      <c r="DO167" s="258"/>
      <c r="DP167" s="258"/>
      <c r="DQ167" s="258"/>
      <c r="DR167" s="258"/>
      <c r="DS167" s="258"/>
      <c r="DT167" s="258"/>
      <c r="DU167" s="258"/>
      <c r="DV167" s="20">
        <f>$DV$2</f>
        <v>1</v>
      </c>
      <c r="DW167" s="20">
        <f>$DW$2</f>
        <v>1</v>
      </c>
      <c r="DX167" s="258">
        <f>$DX$2</f>
        <v>1</v>
      </c>
      <c r="DY167" s="258"/>
      <c r="DZ167" s="258"/>
      <c r="EA167" s="258"/>
      <c r="EB167" s="258"/>
      <c r="EC167" s="258"/>
      <c r="ED167" s="258"/>
      <c r="EE167" s="258"/>
      <c r="EF167" s="258"/>
      <c r="EG167" s="258"/>
      <c r="EH167" s="258"/>
      <c r="EI167" s="258"/>
      <c r="EJ167" s="258"/>
      <c r="EK167" s="258"/>
      <c r="EL167" s="258"/>
    </row>
  </sheetData>
  <sheetProtection algorithmName="SHA-512" hashValue="5LqG5eszjMSd8Yg/+OLl4Bw2IhAnOlv8SmQQWP3HT/+tvlXfNat46PY7HddktdV8EJ5EqQDIsbTbvXFIWB0g+g==" saltValue="peWlQ7P7llFWjAqh5HSE6g==" spinCount="100000" sheet="1" formatCells="0" formatRows="0" selectLockedCells="1" autoFilter="0"/>
  <protectedRanges>
    <protectedRange sqref="F4:J165 F166:I167" name="Answers"/>
  </protectedRanges>
  <autoFilter ref="A3:I167" xr:uid="{00000000-0001-0000-0400-000000000000}"/>
  <mergeCells count="3">
    <mergeCell ref="A2:I2"/>
    <mergeCell ref="K2:M2"/>
    <mergeCell ref="L3:M3"/>
  </mergeCells>
  <conditionalFormatting sqref="A79:E79 A66:C68 E66:E68 A4:I5 A82:E91 A96:E107 A145:E165 A6:E65 I6:I165 A72:E75 A111:E142 A143:D144 A166:D167 F167:I167 H166:I166 H72:H75 H111:H165 H96:H107 H82:H91 H6:H68 H79 F6:G166">
    <cfRule type="expression" dxfId="12" priority="13">
      <formula>$A4="x"</formula>
    </cfRule>
  </conditionalFormatting>
  <conditionalFormatting sqref="E143:E144">
    <cfRule type="expression" dxfId="11" priority="12">
      <formula>$A143="x"</formula>
    </cfRule>
  </conditionalFormatting>
  <conditionalFormatting sqref="E69:E71 A69:C71 H69:H71">
    <cfRule type="expression" dxfId="10" priority="11">
      <formula>$A69="x"</formula>
    </cfRule>
  </conditionalFormatting>
  <conditionalFormatting sqref="A76:E78 H76:H78">
    <cfRule type="expression" dxfId="9" priority="10">
      <formula>$A76="x"</formula>
    </cfRule>
  </conditionalFormatting>
  <conditionalFormatting sqref="A80:E81 H80:H81">
    <cfRule type="expression" dxfId="8" priority="9">
      <formula>$A80="x"</formula>
    </cfRule>
  </conditionalFormatting>
  <conditionalFormatting sqref="C92:D93">
    <cfRule type="expression" dxfId="7" priority="7">
      <formula>$A92="x"</formula>
    </cfRule>
  </conditionalFormatting>
  <conditionalFormatting sqref="E92:E93 A92:B93 H92:H93">
    <cfRule type="expression" dxfId="6" priority="8">
      <formula>$A92="x"</formula>
    </cfRule>
  </conditionalFormatting>
  <conditionalFormatting sqref="C94:C95">
    <cfRule type="expression" dxfId="5" priority="5">
      <formula>$A94="x"</formula>
    </cfRule>
  </conditionalFormatting>
  <conditionalFormatting sqref="D94:E95 A94:B95 H94:H95">
    <cfRule type="expression" dxfId="4" priority="6">
      <formula>$A94="x"</formula>
    </cfRule>
  </conditionalFormatting>
  <conditionalFormatting sqref="A108:E110 H108:H110">
    <cfRule type="expression" dxfId="3" priority="4">
      <formula>$A108="x"</formula>
    </cfRule>
  </conditionalFormatting>
  <conditionalFormatting sqref="D66">
    <cfRule type="expression" dxfId="2" priority="3">
      <formula>$A66="x"</formula>
    </cfRule>
  </conditionalFormatting>
  <conditionalFormatting sqref="D67:D71">
    <cfRule type="expression" dxfId="1" priority="2">
      <formula>$A67="x"</formula>
    </cfRule>
  </conditionalFormatting>
  <conditionalFormatting sqref="E166:E167">
    <cfRule type="expression" dxfId="0" priority="1">
      <formula>$A166="x"</formula>
    </cfRule>
  </conditionalFormatting>
  <dataValidations count="1">
    <dataValidation type="list" allowBlank="1" showInputMessage="1" showErrorMessage="1" sqref="I4:I167" xr:uid="{4BC6B44E-6B68-43B2-A312-5E2B608BD88A}">
      <formula1>$EN$4:$EN$7</formula1>
    </dataValidation>
  </dataValidations>
  <printOptions horizontalCentered="1" verticalCentered="1"/>
  <pageMargins left="0.70866141732283472" right="0.70866141732283472" top="1.299212598425197" bottom="0.98425196850393704" header="0.31496062992125984" footer="0.31496062992125984"/>
  <pageSetup paperSize="9" scale="10" orientation="landscape" r:id="rId1"/>
  <headerFooter>
    <oddHeader xml:space="preserve">&amp;L&amp;G&amp;R&amp;K002060Draft Functions List
ERTMS Trackside Approval Learning Case
</oddHeader>
    <oddFooter>&amp;L&amp;K002060120 Rue Marc Lefrancq  |  BP 20392  |  FR-59307 Valenciennes Cedex
Tel. +33 (0)327 09 65 00  |  era.europa.eu
&amp;RPage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M D A A B Q S w M E F A A C A A g A y 4 r V U g o n P T 6 j A A A A 9 g A A A B I A H A B D b 2 5 m a W c v U G F j a 2 F n Z S 5 4 b W w g o h g A K K A U A A A A A A A A A A A A A A A A A A A A A A A A A A A A h Y 8 x D o I w G I W v Q r r T l q o J I a U M r p K Y m B j X p l R o h B 9 D i + V u D h 7 J K 1 i j q J v j e 9 8 3 v H e / 3 n g x d W 1 0 0 Y M 1 P e Q o w R R F G l R f G a h z N L p j n K J C 8 K 1 U J 1 n r K M h g s 8 l W O W q c O 2 e E e O + x X + B + q A m j N C G H c r N T j e 4 k + s j m v x w b s E 6 C 0 k j w / W u M Y D h d 4 p S G S Z z M H S 8 N f D k L 7 E l / S r 4 e W z c O W m i I k 1 V g c + b k / U E 8 A F B L A w Q U A A I A C A D L i t V 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4 r V U i i K R 7 g O A A A A E Q A A A B M A H A B G b 3 J t d W x h c y 9 T Z W N 0 a W 9 u M S 5 t I K I Y A C i g F A A A A A A A A A A A A A A A A A A A A A A A A A A A A C t O T S 7 J z M 9 T C I b Q h t Y A U E s B A i 0 A F A A C A A g A y 4 r V U g o n P T 6 j A A A A 9 g A A A B I A A A A A A A A A A A A A A A A A A A A A A E N v b m Z p Z y 9 Q Y W N r Y W d l L n h t b F B L A Q I t A B Q A A g A I A M u K 1 V I P y u m r p A A A A O k A A A A T A A A A A A A A A A A A A A A A A O 8 A A A B b Q 2 9 u d G V u d F 9 U e X B l c 1 0 u e G 1 s U E s B A i 0 A F A A C A A g A y 4 r V 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C D f y d s b A l G k 9 / i A n W 0 / g U A A A A A A g A A A A A A A 2 Y A A M A A A A A Q A A A A g A J z s R h v T l y K R J y a K l 1 9 G A A A A A A E g A A A o A A A A B A A A A C Z G V o x K 8 9 P y H F A t o g l G T Y s U A A A A L h T d 3 l 7 1 e t S A k 2 W H m Y U v t g V i t b B 4 4 Q m o Q X 3 R g 4 Q 9 Y C s v + 1 t h K / W i G m Y 7 / s G 6 N 4 1 M T x B m J 6 x 5 Z 9 k I x 9 u y Q h V j n l M W A d N q i a X 6 M w J D B i h f b y A F A A A A E i v L M q / + Q f j 2 6 C L q D f S M x l t e i R r < / D a t a M a s h u p > 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RA_Document" ma:contentTypeID="0x010100ED194B9F7C15044CBD43C025EAD2ECAB00964601FCF009004B8803E67016DAECFB" ma:contentTypeVersion="24827" ma:contentTypeDescription="" ma:contentTypeScope="" ma:versionID="c85d1aeae8bc0c6595098b89ed176422">
  <xsd:schema xmlns:xsd="http://www.w3.org/2001/XMLSchema" xmlns:xs="http://www.w3.org/2001/XMLSchema" xmlns:p="http://schemas.microsoft.com/office/2006/metadata/properties" xmlns:ns2="49592fe1-76b3-425e-9982-488f19897f48" xmlns:ns3="5eb7a867-41b8-4ba7-9859-abb2b4dff4a5" targetNamespace="http://schemas.microsoft.com/office/2006/metadata/properties" ma:root="true" ma:fieldsID="000cf28347f8efbc68388c76915da7d3" ns2:_="" ns3:_="">
    <xsd:import namespace="49592fe1-76b3-425e-9982-488f19897f48"/>
    <xsd:import namespace="5eb7a867-41b8-4ba7-9859-abb2b4dff4a5"/>
    <xsd:element name="properties">
      <xsd:complexType>
        <xsd:sequence>
          <xsd:element name="documentManagement">
            <xsd:complexType>
              <xsd:all>
                <xsd:element ref="ns2:Project_x0020_Code" minOccurs="0"/>
                <xsd:element ref="ns2:TaxCatchAllLabel" minOccurs="0"/>
                <xsd:element ref="ns2:TaxCatchAll" minOccurs="0"/>
                <xsd:element ref="ns2:gf147c1d654543abacff4a31dfc45623" minOccurs="0"/>
                <xsd:element ref="ns2:g337828d867743cab065af36c4e1a31c" minOccurs="0"/>
                <xsd:element ref="ns2:h70713ed90ce4adeabe454f2aabfa4ef" minOccurs="0"/>
                <xsd:element ref="ns2:_dlc_DocId" minOccurs="0"/>
                <xsd:element ref="ns2:_dlc_DocIdUrl" minOccurs="0"/>
                <xsd:element ref="ns2:_dlc_DocIdPersistId" minOccurs="0"/>
                <xsd:element ref="ns3:l931721a075c49d09fa27ab8c43bd82b"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Project_x0020_Code" ma:index="4" nillable="true" ma:displayName="Project Code" ma:description="Only if the project code exists" ma:internalName="Project_x0020_Code" ma:readOnly="false">
      <xsd:simpleType>
        <xsd:restriction base="dms:Text">
          <xsd:maxLength value="255"/>
        </xsd:restriction>
      </xsd:simpleType>
    </xsd:element>
    <xsd:element name="TaxCatchAllLabel" ma:index="7" nillable="true" ma:displayName="Taxonomy Catch All Column1" ma:hidden="true" ma:list="{478ac538-5475-408b-81bf-b9d40f9ec711}" ma:internalName="TaxCatchAllLabel" ma:readOnly="true" ma:showField="CatchAllDataLabel" ma:web="0d365586-4591-43e5-8fbe-20bcb513eca7">
      <xsd:complexType>
        <xsd:complexContent>
          <xsd:extension base="dms:MultiChoiceLookup">
            <xsd:sequence>
              <xsd:element name="Value" type="dms:Lookup" maxOccurs="unbounded" minOccurs="0" nillable="true"/>
            </xsd:sequence>
          </xsd:extension>
        </xsd:complexContent>
      </xsd:complexType>
    </xsd:element>
    <xsd:element name="TaxCatchAll" ma:index="8" nillable="true" ma:displayName="Taxonomy Catch All Column" ma:hidden="true" ma:list="{478ac538-5475-408b-81bf-b9d40f9ec711}" ma:internalName="TaxCatchAll" ma:readOnly="false" ma:showField="CatchAllData" ma:web="0d365586-4591-43e5-8fbe-20bcb513eca7">
      <xsd:complexType>
        <xsd:complexContent>
          <xsd:extension base="dms:MultiChoiceLookup">
            <xsd:sequence>
              <xsd:element name="Value" type="dms:Lookup" maxOccurs="unbounded" minOccurs="0" nillable="true"/>
            </xsd:sequence>
          </xsd:extension>
        </xsd:complexContent>
      </xsd:complexType>
    </xsd:element>
    <xsd:element name="gf147c1d654543abacff4a31dfc45623" ma:index="9" ma:taxonomy="true" ma:internalName="gf147c1d654543abacff4a31dfc45623" ma:taxonomyFieldName="Origin_x002d_Author" ma:displayName="Origin-Author" ma:indexed="true" ma:readOnly="false" ma:default="-1;#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g337828d867743cab065af36c4e1a31c" ma:index="10"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element name="h70713ed90ce4adeabe454f2aabfa4ef" ma:index="11"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eb7a867-41b8-4ba7-9859-abb2b4dff4a5" elementFormDefault="qualified">
    <xsd:import namespace="http://schemas.microsoft.com/office/2006/documentManagement/types"/>
    <xsd:import namespace="http://schemas.microsoft.com/office/infopath/2007/PartnerControls"/>
    <xsd:element name="l931721a075c49d09fa27ab8c43bd82b" ma:index="19" nillable="true" ma:taxonomy="true" ma:internalName="l931721a075c49d09fa27ab8c43bd82b" ma:taxonomyFieldName="Topic2" ma:displayName="Topic" ma:readOnly="false" ma:default="" ma:fieldId="{5931721a-075c-49d0-9fa2-7ab8c43bd82b}" ma:sspId="ec698c8c-469b-4390-ad13-30cd69364034" ma:termSetId="39b98188-d075-4b0e-af18-d1472ce88f5b" ma:anchorId="00000000-0000-0000-0000-000000000000" ma:open="tru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5.xml><?xml version="1.0" encoding="utf-8"?>
<p:properties xmlns:p="http://schemas.microsoft.com/office/2006/metadata/properties" xmlns:xsi="http://www.w3.org/2001/XMLSchema-instance" xmlns:pc="http://schemas.microsoft.com/office/infopath/2007/PartnerControls">
  <documentManagement>
    <g337828d867743cab065af36c4e1a31c xmlns="49592fe1-76b3-425e-9982-488f19897f48">
      <Terms xmlns="http://schemas.microsoft.com/office/infopath/2007/PartnerControls">
        <TermInfo xmlns="http://schemas.microsoft.com/office/infopath/2007/PartnerControls">
          <TermName xmlns="http://schemas.microsoft.com/office/infopath/2007/PartnerControls">TSA - ERTMS Trackside Approval</TermName>
          <TermId xmlns="http://schemas.microsoft.com/office/infopath/2007/PartnerControls">90a5974c-08b0-4988-90b7-510bead3861c</TermId>
        </TermInfo>
      </Terms>
    </g337828d867743cab065af36c4e1a31c>
    <h70713ed90ce4adeabe454f2aabfa4ef xmlns="49592fe1-76b3-425e-9982-488f19897f48">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692695f4-c854-40e4-945b-ea8d7906ec8d</TermId>
        </TermInfo>
      </Terms>
    </h70713ed90ce4adeabe454f2aabfa4ef>
    <Project_x0020_Code xmlns="49592fe1-76b3-425e-9982-488f19897f48">ERA1210</Project_x0020_Code>
    <l931721a075c49d09fa27ab8c43bd82b xmlns="5eb7a867-41b8-4ba7-9859-abb2b4dff4a5">
      <Terms xmlns="http://schemas.microsoft.com/office/infopath/2007/PartnerControls">
        <TermInfo xmlns="http://schemas.microsoft.com/office/infopath/2007/PartnerControls">
          <TermName xmlns="http://schemas.microsoft.com/office/infopath/2007/PartnerControls">Functions and issues list</TermName>
          <TermId xmlns="http://schemas.microsoft.com/office/infopath/2007/PartnerControls">2e3dfc7b-e097-4f71-b168-39e7898d7e6b</TermId>
        </TermInfo>
      </Terms>
    </l931721a075c49d09fa27ab8c43bd82b>
    <_dlc_DocId xmlns="49592fe1-76b3-425e-9982-488f19897f48">EXTID-164044571-27491</_dlc_DocId>
    <TaxCatchAll xmlns="49592fe1-76b3-425e-9982-488f19897f48">
      <Value>5</Value>
      <Value>52</Value>
      <Value>8</Value>
      <Value>3</Value>
    </TaxCatchAll>
    <_dlc_DocIdUrl xmlns="49592fe1-76b3-425e-9982-488f19897f48">
      <Url>https://eraeuropaeu.sharepoint.com/sites/ERATA/_layouts/15/DocIdRedir.aspx?ID=EXTID-164044571-27491</Url>
      <Description>EXTID-164044571-27491</Description>
    </_dlc_DocIdUrl>
    <gf147c1d654543abacff4a31dfc45623 xmlns="49592fe1-76b3-425e-9982-488f19897f48">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_dlc_DocIdPersistId xmlns="49592fe1-76b3-425e-9982-488f19897f48" xsi:nil="true"/>
  </documentManagement>
</p:properties>
</file>

<file path=customXml/item6.xml><?xml version="1.0" encoding="utf-8"?>
<?mso-contentType ?>
<SharedContentType xmlns="Microsoft.SharePoint.Taxonomy.ContentTypeSync" SourceId="ec698c8c-469b-4390-ad13-30cd69364034" ContentTypeId="0x010100ED194B9F7C15044CBD43C025EAD2ECAB" PreviousValue="false"/>
</file>

<file path=customXml/itemProps1.xml><?xml version="1.0" encoding="utf-8"?>
<ds:datastoreItem xmlns:ds="http://schemas.openxmlformats.org/officeDocument/2006/customXml" ds:itemID="{90285D5F-5D2A-4197-A72D-0C51DA769D76}">
  <ds:schemaRefs>
    <ds:schemaRef ds:uri="http://schemas.microsoft.com/DataMashup"/>
  </ds:schemaRefs>
</ds:datastoreItem>
</file>

<file path=customXml/itemProps2.xml><?xml version="1.0" encoding="utf-8"?>
<ds:datastoreItem xmlns:ds="http://schemas.openxmlformats.org/officeDocument/2006/customXml" ds:itemID="{39AEE1DC-C35F-4D62-9658-0A54E2917136}">
  <ds:schemaRefs>
    <ds:schemaRef ds:uri="http://schemas.microsoft.com/sharepoint/events"/>
  </ds:schemaRefs>
</ds:datastoreItem>
</file>

<file path=customXml/itemProps3.xml><?xml version="1.0" encoding="utf-8"?>
<ds:datastoreItem xmlns:ds="http://schemas.openxmlformats.org/officeDocument/2006/customXml" ds:itemID="{F6E52488-B82C-45A9-AB9E-693B80F5F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92fe1-76b3-425e-9982-488f19897f48"/>
    <ds:schemaRef ds:uri="5eb7a867-41b8-4ba7-9859-abb2b4dff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A6B1B9-162B-4C18-94BC-BF012338D259}">
  <ds:schemaRefs>
    <ds:schemaRef ds:uri="http://schemas.microsoft.com/sharepoint/v3/contenttype/forms"/>
  </ds:schemaRefs>
</ds:datastoreItem>
</file>

<file path=customXml/itemProps5.xml><?xml version="1.0" encoding="utf-8"?>
<ds:datastoreItem xmlns:ds="http://schemas.openxmlformats.org/officeDocument/2006/customXml" ds:itemID="{BE0C034B-4EF0-4063-BD8E-8CDC41BC8FB8}">
  <ds:schemaRefs>
    <ds:schemaRef ds:uri="49592fe1-76b3-425e-9982-488f19897f48"/>
    <ds:schemaRef ds:uri="http://schemas.openxmlformats.org/package/2006/metadata/core-properties"/>
    <ds:schemaRef ds:uri="5eb7a867-41b8-4ba7-9859-abb2b4dff4a5"/>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6.xml><?xml version="1.0" encoding="utf-8"?>
<ds:datastoreItem xmlns:ds="http://schemas.openxmlformats.org/officeDocument/2006/customXml" ds:itemID="{5210B02B-3483-4A03-B606-7B8B6D4E7B3F}">
  <ds:schemaRefs>
    <ds:schemaRef ds:uri="Microsoft.SharePoint.Taxonomy.ContentTypeSync"/>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Version</vt:lpstr>
      <vt:lpstr>Basic Functions Data List</vt:lpstr>
      <vt:lpstr>Functions List (Main Level)</vt:lpstr>
      <vt:lpstr>Issues Log (Main Level)</vt:lpstr>
      <vt:lpstr>Functions List (1st Fallback)</vt:lpstr>
      <vt:lpstr>Issues Log (1st Fallback)</vt:lpstr>
      <vt:lpstr>Functions List (2nd Fallback)</vt:lpstr>
      <vt:lpstr>Issues Log (2nd Fallback)</vt:lpstr>
      <vt:lpstr>Issues additional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Ian Martin</dc:creator>
  <cp:keywords/>
  <dc:description/>
  <cp:lastModifiedBy>DAME Laurent</cp:lastModifiedBy>
  <cp:revision/>
  <dcterms:created xsi:type="dcterms:W3CDTF">2015-06-05T18:17:20Z</dcterms:created>
  <dcterms:modified xsi:type="dcterms:W3CDTF">2024-11-20T14:01:55Z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uthor">
    <vt:lpwstr>3;#ERA|8287c6ea-6f12-4bfd-9fc9-6825fce534f5</vt:lpwstr>
  </property>
  <property fmtid="{D5CDD505-2E9C-101B-9397-08002B2CF9AE}" pid="3" name="Topic">
    <vt:lpwstr>1897;#Generic|d5bca646-affe-457f-880c-ef7c1a911c1b</vt:lpwstr>
  </property>
  <property fmtid="{D5CDD505-2E9C-101B-9397-08002B2CF9AE}" pid="4" name="Topic2">
    <vt:lpwstr>52;#Functions and issues list|2e3dfc7b-e097-4f71-b168-39e7898d7e6b</vt:lpwstr>
  </property>
  <property fmtid="{D5CDD505-2E9C-101B-9397-08002B2CF9AE}" pid="5" name="Document type">
    <vt:lpwstr>8;#Document|692695f4-c854-40e4-945b-ea8d7906ec8d</vt:lpwstr>
  </property>
  <property fmtid="{D5CDD505-2E9C-101B-9397-08002B2CF9AE}" pid="6" name="ContentTypeId">
    <vt:lpwstr>0x010100ED194B9F7C15044CBD43C025EAD2ECAB00964601FCF009004B8803E67016DAECFB</vt:lpwstr>
  </property>
  <property fmtid="{D5CDD505-2E9C-101B-9397-08002B2CF9AE}" pid="7" name="Process">
    <vt:lpwstr>5;#TSA - ERTMS Trackside Approval|90a5974c-08b0-4988-90b7-510bead3861c</vt:lpwstr>
  </property>
  <property fmtid="{D5CDD505-2E9C-101B-9397-08002B2CF9AE}" pid="8" name="_dlc_DocIdItemGuid">
    <vt:lpwstr>53093882-37ea-4b82-922d-e7a3cb508cf7</vt:lpwstr>
  </property>
  <property fmtid="{D5CDD505-2E9C-101B-9397-08002B2CF9AE}" pid="9" name="MSIP_Label_3ecb2063-a7a0-4054-964b-fd0a358f17e8_Enabled">
    <vt:lpwstr>True</vt:lpwstr>
  </property>
  <property fmtid="{D5CDD505-2E9C-101B-9397-08002B2CF9AE}" pid="10" name="MSIP_Label_3ecb2063-a7a0-4054-964b-fd0a358f17e8_SiteId">
    <vt:lpwstr>25faedbb-f440-4315-83ee-6f7beb5e73f7</vt:lpwstr>
  </property>
  <property fmtid="{D5CDD505-2E9C-101B-9397-08002B2CF9AE}" pid="11" name="MSIP_Label_3ecb2063-a7a0-4054-964b-fd0a358f17e8_Owner">
    <vt:lpwstr>laurent.dame@era.europa.eu</vt:lpwstr>
  </property>
  <property fmtid="{D5CDD505-2E9C-101B-9397-08002B2CF9AE}" pid="12" name="MSIP_Label_3ecb2063-a7a0-4054-964b-fd0a358f17e8_SetDate">
    <vt:lpwstr>2023-05-10T14:57:46.5300963Z</vt:lpwstr>
  </property>
  <property fmtid="{D5CDD505-2E9C-101B-9397-08002B2CF9AE}" pid="13" name="MSIP_Label_3ecb2063-a7a0-4054-964b-fd0a358f17e8_Name">
    <vt:lpwstr>Public</vt:lpwstr>
  </property>
  <property fmtid="{D5CDD505-2E9C-101B-9397-08002B2CF9AE}" pid="14" name="MSIP_Label_3ecb2063-a7a0-4054-964b-fd0a358f17e8_Application">
    <vt:lpwstr>Microsoft Azure Information Protection</vt:lpwstr>
  </property>
  <property fmtid="{D5CDD505-2E9C-101B-9397-08002B2CF9AE}" pid="15" name="MSIP_Label_3ecb2063-a7a0-4054-964b-fd0a358f17e8_ActionId">
    <vt:lpwstr>750874b4-1557-48ee-be08-8483f7619bfd</vt:lpwstr>
  </property>
  <property fmtid="{D5CDD505-2E9C-101B-9397-08002B2CF9AE}" pid="16" name="MSIP_Label_3ecb2063-a7a0-4054-964b-fd0a358f17e8_Extended_MSFT_Method">
    <vt:lpwstr>Manual</vt:lpwstr>
  </property>
  <property fmtid="{D5CDD505-2E9C-101B-9397-08002B2CF9AE}" pid="17" name="Sensitivity">
    <vt:lpwstr>Public</vt:lpwstr>
  </property>
  <property fmtid="{D5CDD505-2E9C-101B-9397-08002B2CF9AE}" pid="18" name="Origin_x002d_Author">
    <vt:lpwstr>3;#ERA|8287c6ea-6f12-4bfd-9fc9-6825fce534f5</vt:lpwstr>
  </property>
  <property fmtid="{D5CDD505-2E9C-101B-9397-08002B2CF9AE}" pid="19" name="Document_x0020_type">
    <vt:lpwstr>8;#Document|692695f4-c854-40e4-945b-ea8d7906ec8d</vt:lpwstr>
  </property>
</Properties>
</file>