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dbsw-my.sharepoint.com/personal/dirk_mueller_deutschebahn_com/Documents/JNS-wheels-ab-2023/JNS-Bauartenvergleich/"/>
    </mc:Choice>
  </mc:AlternateContent>
  <xr:revisionPtr revIDLastSave="61" documentId="13_ncr:1_{494E2B71-A075-45B9-9059-A98C8913A2A7}" xr6:coauthVersionLast="47" xr6:coauthVersionMax="47" xr10:uidLastSave="{F7C1A95B-E8E3-4433-9517-F8FD1EC077B3}"/>
  <bookViews>
    <workbookView xWindow="28680" yWindow="-120" windowWidth="29040" windowHeight="15720" activeTab="2" xr2:uid="{00000000-000D-0000-FFFF-FFFF00000000}"/>
  </bookViews>
  <sheets>
    <sheet name="Analysis comperable wheels" sheetId="8" r:id="rId1"/>
    <sheet name="Inspection intervalls - A" sheetId="7" r:id="rId2"/>
    <sheet name="Inspection intervalls - B" sheetId="9" r:id="rId3"/>
  </sheets>
  <definedNames>
    <definedName name="_xlnm._FilterDatabase" localSheetId="0" hidden="1">'Analysis comperable wheels'!$A$2:$AK$103</definedName>
    <definedName name="_xlnm._FilterDatabase" localSheetId="1" hidden="1">'Inspection intervalls - A'!$A$1:$AE$105</definedName>
    <definedName name="_xlnm._FilterDatabase" localSheetId="2" hidden="1">'Inspection intervalls - B'!$A$1:$AE$105</definedName>
    <definedName name="_xlnm.Print_Area" localSheetId="0">'Analysis comperable wheels'!$A$1:$AK$101</definedName>
    <definedName name="_xlnm.Print_Area" localSheetId="1">'Inspection intervalls - A'!$A$1:$AE$100</definedName>
    <definedName name="_xlnm.Print_Area" localSheetId="2">'Inspection intervalls - B'!$A$1:$AE$100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05" i="9" l="1"/>
  <c r="R105" i="9"/>
  <c r="W104" i="9"/>
  <c r="R104" i="9"/>
  <c r="W103" i="9"/>
  <c r="R103" i="9"/>
  <c r="W102" i="9"/>
  <c r="R102" i="9"/>
  <c r="W101" i="9"/>
  <c r="R101" i="9"/>
  <c r="AE100" i="9"/>
  <c r="AD100" i="9"/>
  <c r="AC100" i="9"/>
  <c r="AA100" i="9"/>
  <c r="Z100" i="9"/>
  <c r="Y100" i="9"/>
  <c r="X100" i="9"/>
  <c r="AE99" i="9"/>
  <c r="AD99" i="9"/>
  <c r="AC99" i="9"/>
  <c r="AA99" i="9"/>
  <c r="Z99" i="9"/>
  <c r="Y99" i="9"/>
  <c r="X99" i="9"/>
  <c r="AE98" i="9"/>
  <c r="AD98" i="9"/>
  <c r="AC98" i="9"/>
  <c r="AA98" i="9"/>
  <c r="Z98" i="9"/>
  <c r="Y98" i="9"/>
  <c r="X98" i="9"/>
  <c r="AE97" i="9"/>
  <c r="AD97" i="9"/>
  <c r="AC97" i="9"/>
  <c r="AA97" i="9"/>
  <c r="Z97" i="9"/>
  <c r="Y97" i="9"/>
  <c r="X97" i="9"/>
  <c r="AE96" i="9"/>
  <c r="AD96" i="9"/>
  <c r="AC96" i="9"/>
  <c r="AA96" i="9"/>
  <c r="Z96" i="9"/>
  <c r="Y96" i="9"/>
  <c r="X96" i="9"/>
  <c r="AE95" i="9"/>
  <c r="AD95" i="9"/>
  <c r="AC95" i="9"/>
  <c r="Y95" i="9"/>
  <c r="X95" i="9"/>
  <c r="AE94" i="9"/>
  <c r="AD94" i="9"/>
  <c r="AC94" i="9"/>
  <c r="AA94" i="9"/>
  <c r="Z94" i="9"/>
  <c r="Y94" i="9"/>
  <c r="X94" i="9"/>
  <c r="AE93" i="9"/>
  <c r="AD93" i="9"/>
  <c r="AC93" i="9"/>
  <c r="AA93" i="9"/>
  <c r="Z93" i="9"/>
  <c r="Y93" i="9"/>
  <c r="X93" i="9"/>
  <c r="AE92" i="9"/>
  <c r="AD92" i="9"/>
  <c r="AC92" i="9"/>
  <c r="AA92" i="9"/>
  <c r="Z92" i="9"/>
  <c r="Y92" i="9"/>
  <c r="X92" i="9"/>
  <c r="Y91" i="9"/>
  <c r="X91" i="9"/>
  <c r="Q91" i="9"/>
  <c r="P91" i="9"/>
  <c r="Z91" i="9" s="1"/>
  <c r="O91" i="9"/>
  <c r="Y90" i="9"/>
  <c r="X90" i="9"/>
  <c r="Q90" i="9"/>
  <c r="P90" i="9"/>
  <c r="O90" i="9"/>
  <c r="Y89" i="9"/>
  <c r="X89" i="9"/>
  <c r="Q89" i="9"/>
  <c r="P89" i="9"/>
  <c r="O89" i="9"/>
  <c r="Z88" i="9"/>
  <c r="Y88" i="9"/>
  <c r="X88" i="9"/>
  <c r="Q88" i="9"/>
  <c r="AE88" i="9" s="1"/>
  <c r="Y87" i="9"/>
  <c r="X87" i="9"/>
  <c r="Q87" i="9"/>
  <c r="P87" i="9"/>
  <c r="S87" i="9" s="1"/>
  <c r="U87" i="9" s="1"/>
  <c r="O87" i="9"/>
  <c r="Y86" i="9"/>
  <c r="X86" i="9"/>
  <c r="Q86" i="9"/>
  <c r="AC86" i="9" s="1"/>
  <c r="P86" i="9"/>
  <c r="S86" i="9" s="1"/>
  <c r="O86" i="9"/>
  <c r="X85" i="9"/>
  <c r="Q85" i="9"/>
  <c r="Q103" i="9" s="1"/>
  <c r="P85" i="9"/>
  <c r="P104" i="9" s="1"/>
  <c r="O85" i="9"/>
  <c r="O105" i="9" s="1"/>
  <c r="X84" i="9"/>
  <c r="Q84" i="9"/>
  <c r="P84" i="9"/>
  <c r="S84" i="9" s="1"/>
  <c r="O84" i="9"/>
  <c r="Y83" i="9"/>
  <c r="X83" i="9"/>
  <c r="Q83" i="9"/>
  <c r="P83" i="9"/>
  <c r="S83" i="9" s="1"/>
  <c r="U83" i="9" s="1"/>
  <c r="O83" i="9"/>
  <c r="AD82" i="9"/>
  <c r="AA82" i="9"/>
  <c r="Y82" i="9"/>
  <c r="X82" i="9"/>
  <c r="Q82" i="9"/>
  <c r="P82" i="9"/>
  <c r="S82" i="9" s="1"/>
  <c r="U82" i="9" s="1"/>
  <c r="O82" i="9"/>
  <c r="AE82" i="9" s="1"/>
  <c r="Y81" i="9"/>
  <c r="X81" i="9"/>
  <c r="Q81" i="9"/>
  <c r="P81" i="9"/>
  <c r="Z81" i="9" s="1"/>
  <c r="O81" i="9"/>
  <c r="AE80" i="9"/>
  <c r="AD80" i="9"/>
  <c r="AC80" i="9"/>
  <c r="AA80" i="9"/>
  <c r="Z80" i="9"/>
  <c r="Y80" i="9"/>
  <c r="X80" i="9"/>
  <c r="Y79" i="9"/>
  <c r="X79" i="9"/>
  <c r="Q79" i="9"/>
  <c r="P79" i="9"/>
  <c r="T79" i="9" s="1"/>
  <c r="O79" i="9"/>
  <c r="Y78" i="9"/>
  <c r="X78" i="9"/>
  <c r="Q78" i="9"/>
  <c r="U78" i="9" s="1"/>
  <c r="P78" i="9"/>
  <c r="S78" i="9" s="1"/>
  <c r="O78" i="9"/>
  <c r="Y77" i="9"/>
  <c r="X77" i="9"/>
  <c r="Q77" i="9"/>
  <c r="T77" i="9" s="1"/>
  <c r="P77" i="9"/>
  <c r="S77" i="9" s="1"/>
  <c r="O77" i="9"/>
  <c r="Y76" i="9"/>
  <c r="X76" i="9"/>
  <c r="Q76" i="9"/>
  <c r="P76" i="9"/>
  <c r="S76" i="9" s="1"/>
  <c r="O76" i="9"/>
  <c r="Y75" i="9"/>
  <c r="X75" i="9"/>
  <c r="Q75" i="9"/>
  <c r="T75" i="9" s="1"/>
  <c r="P75" i="9"/>
  <c r="S75" i="9" s="1"/>
  <c r="O75" i="9"/>
  <c r="Y74" i="9"/>
  <c r="X74" i="9"/>
  <c r="Q74" i="9"/>
  <c r="P74" i="9"/>
  <c r="T74" i="9" s="1"/>
  <c r="O74" i="9"/>
  <c r="AE74" i="9" s="1"/>
  <c r="AE73" i="9"/>
  <c r="AD73" i="9"/>
  <c r="AC73" i="9"/>
  <c r="AA73" i="9"/>
  <c r="Z73" i="9"/>
  <c r="Y73" i="9"/>
  <c r="X73" i="9"/>
  <c r="Y72" i="9"/>
  <c r="X72" i="9"/>
  <c r="Q72" i="9"/>
  <c r="P72" i="9"/>
  <c r="S72" i="9" s="1"/>
  <c r="O72" i="9"/>
  <c r="AE71" i="9"/>
  <c r="AD71" i="9"/>
  <c r="AC71" i="9"/>
  <c r="AA71" i="9"/>
  <c r="Z71" i="9"/>
  <c r="Y71" i="9"/>
  <c r="X71" i="9"/>
  <c r="Y70" i="9"/>
  <c r="X70" i="9"/>
  <c r="Q70" i="9"/>
  <c r="P70" i="9"/>
  <c r="S70" i="9" s="1"/>
  <c r="O70" i="9"/>
  <c r="Y69" i="9"/>
  <c r="X69" i="9"/>
  <c r="Q69" i="9"/>
  <c r="P69" i="9"/>
  <c r="S69" i="9" s="1"/>
  <c r="O69" i="9"/>
  <c r="AE68" i="9"/>
  <c r="AD68" i="9"/>
  <c r="AC68" i="9"/>
  <c r="Z68" i="9"/>
  <c r="Y68" i="9"/>
  <c r="X68" i="9"/>
  <c r="Q68" i="9"/>
  <c r="U68" i="9" s="1"/>
  <c r="P68" i="9"/>
  <c r="S68" i="9" s="1"/>
  <c r="O68" i="9"/>
  <c r="AE67" i="9"/>
  <c r="AD67" i="9"/>
  <c r="AC67" i="9"/>
  <c r="AA67" i="9"/>
  <c r="Z67" i="9"/>
  <c r="Y67" i="9"/>
  <c r="X67" i="9"/>
  <c r="Y66" i="9"/>
  <c r="X66" i="9"/>
  <c r="Q66" i="9"/>
  <c r="P66" i="9"/>
  <c r="S66" i="9" s="1"/>
  <c r="O66" i="9"/>
  <c r="Z65" i="9"/>
  <c r="Y65" i="9"/>
  <c r="X65" i="9"/>
  <c r="Q65" i="9"/>
  <c r="AE65" i="9" s="1"/>
  <c r="P65" i="9"/>
  <c r="S65" i="9" s="1"/>
  <c r="O65" i="9"/>
  <c r="Y64" i="9"/>
  <c r="X64" i="9"/>
  <c r="Q64" i="9"/>
  <c r="AC64" i="9" s="1"/>
  <c r="P64" i="9"/>
  <c r="O64" i="9"/>
  <c r="Z63" i="9"/>
  <c r="Y63" i="9"/>
  <c r="X63" i="9"/>
  <c r="Q63" i="9"/>
  <c r="AA63" i="9" s="1"/>
  <c r="P63" i="9"/>
  <c r="S63" i="9" s="1"/>
  <c r="Z62" i="9"/>
  <c r="Y62" i="9"/>
  <c r="X62" i="9"/>
  <c r="Q62" i="9"/>
  <c r="AE62" i="9" s="1"/>
  <c r="P62" i="9"/>
  <c r="S62" i="9" s="1"/>
  <c r="O62" i="9"/>
  <c r="O63" i="9" s="1"/>
  <c r="Z61" i="9"/>
  <c r="Y61" i="9"/>
  <c r="X61" i="9"/>
  <c r="Q61" i="9"/>
  <c r="U61" i="9" s="1"/>
  <c r="P61" i="9"/>
  <c r="S61" i="9" s="1"/>
  <c r="Z60" i="9"/>
  <c r="Y60" i="9"/>
  <c r="X60" i="9"/>
  <c r="Q60" i="9"/>
  <c r="AA60" i="9" s="1"/>
  <c r="P60" i="9"/>
  <c r="S60" i="9" s="1"/>
  <c r="O60" i="9"/>
  <c r="O61" i="9" s="1"/>
  <c r="Y59" i="9"/>
  <c r="X59" i="9"/>
  <c r="Q59" i="9"/>
  <c r="T59" i="9" s="1"/>
  <c r="P59" i="9"/>
  <c r="S59" i="9" s="1"/>
  <c r="Y58" i="9"/>
  <c r="X58" i="9"/>
  <c r="Q58" i="9"/>
  <c r="U58" i="9" s="1"/>
  <c r="P58" i="9"/>
  <c r="S58" i="9" s="1"/>
  <c r="Y57" i="9"/>
  <c r="X57" i="9"/>
  <c r="Q57" i="9"/>
  <c r="U57" i="9" s="1"/>
  <c r="P57" i="9"/>
  <c r="S57" i="9" s="1"/>
  <c r="Y56" i="9"/>
  <c r="X56" i="9"/>
  <c r="Q56" i="9"/>
  <c r="U56" i="9" s="1"/>
  <c r="P56" i="9"/>
  <c r="S56" i="9" s="1"/>
  <c r="O56" i="9"/>
  <c r="O58" i="9" s="1"/>
  <c r="Z55" i="9"/>
  <c r="Y55" i="9"/>
  <c r="X55" i="9"/>
  <c r="P55" i="9"/>
  <c r="S55" i="9" s="1"/>
  <c r="Z54" i="9"/>
  <c r="Y54" i="9"/>
  <c r="X54" i="9"/>
  <c r="Q54" i="9"/>
  <c r="P54" i="9"/>
  <c r="S54" i="9" s="1"/>
  <c r="O54" i="9"/>
  <c r="AC52" i="9"/>
  <c r="Z52" i="9"/>
  <c r="Y52" i="9"/>
  <c r="X52" i="9"/>
  <c r="T52" i="9"/>
  <c r="Q52" i="9"/>
  <c r="Q55" i="9" s="1"/>
  <c r="P52" i="9"/>
  <c r="S52" i="9" s="1"/>
  <c r="O52" i="9"/>
  <c r="O55" i="9" s="1"/>
  <c r="Z51" i="9"/>
  <c r="Y51" i="9"/>
  <c r="X51" i="9"/>
  <c r="Q51" i="9"/>
  <c r="P51" i="9"/>
  <c r="S51" i="9" s="1"/>
  <c r="Z50" i="9"/>
  <c r="Y50" i="9"/>
  <c r="X50" i="9"/>
  <c r="Z49" i="9"/>
  <c r="Y49" i="9"/>
  <c r="X49" i="9"/>
  <c r="Q49" i="9"/>
  <c r="P49" i="9"/>
  <c r="P50" i="9" s="1"/>
  <c r="S50" i="9" s="1"/>
  <c r="Z48" i="9"/>
  <c r="Y48" i="9"/>
  <c r="X48" i="9"/>
  <c r="P48" i="9"/>
  <c r="S48" i="9" s="1"/>
  <c r="Z47" i="9"/>
  <c r="Y47" i="9"/>
  <c r="X47" i="9"/>
  <c r="Q47" i="9"/>
  <c r="P47" i="9"/>
  <c r="S47" i="9" s="1"/>
  <c r="O47" i="9"/>
  <c r="O48" i="9" s="1"/>
  <c r="Z46" i="9"/>
  <c r="Y46" i="9"/>
  <c r="X46" i="9"/>
  <c r="Q46" i="9"/>
  <c r="AC46" i="9" s="1"/>
  <c r="P46" i="9"/>
  <c r="S46" i="9" s="1"/>
  <c r="O46" i="9"/>
  <c r="Y45" i="9"/>
  <c r="X45" i="9"/>
  <c r="Q45" i="9"/>
  <c r="P45" i="9"/>
  <c r="S45" i="9" s="1"/>
  <c r="O45" i="9"/>
  <c r="Z44" i="9"/>
  <c r="Y44" i="9"/>
  <c r="X44" i="9"/>
  <c r="Q44" i="9"/>
  <c r="P44" i="9"/>
  <c r="S44" i="9" s="1"/>
  <c r="U44" i="9" s="1"/>
  <c r="O44" i="9"/>
  <c r="Z43" i="9"/>
  <c r="Y43" i="9"/>
  <c r="X43" i="9"/>
  <c r="Q43" i="9"/>
  <c r="P43" i="9"/>
  <c r="O43" i="9"/>
  <c r="Z42" i="9"/>
  <c r="Y42" i="9"/>
  <c r="X42" i="9"/>
  <c r="Q42" i="9"/>
  <c r="P42" i="9"/>
  <c r="S42" i="9" s="1"/>
  <c r="O42" i="9"/>
  <c r="AA41" i="9"/>
  <c r="Y41" i="9"/>
  <c r="X41" i="9"/>
  <c r="Q41" i="9"/>
  <c r="T41" i="9" s="1"/>
  <c r="P41" i="9"/>
  <c r="O41" i="9"/>
  <c r="Y40" i="9"/>
  <c r="X40" i="9"/>
  <c r="Q40" i="9"/>
  <c r="P40" i="9"/>
  <c r="S40" i="9" s="1"/>
  <c r="U40" i="9" s="1"/>
  <c r="O40" i="9"/>
  <c r="Y39" i="9"/>
  <c r="X39" i="9"/>
  <c r="Q39" i="9"/>
  <c r="T39" i="9" s="1"/>
  <c r="P39" i="9"/>
  <c r="S39" i="9" s="1"/>
  <c r="O39" i="9"/>
  <c r="Y38" i="9"/>
  <c r="X38" i="9"/>
  <c r="S38" i="9"/>
  <c r="Q38" i="9"/>
  <c r="O38" i="9"/>
  <c r="Y37" i="9"/>
  <c r="X37" i="9"/>
  <c r="Q37" i="9"/>
  <c r="P37" i="9"/>
  <c r="Z37" i="9" s="1"/>
  <c r="O37" i="9"/>
  <c r="AE37" i="9" s="1"/>
  <c r="Z36" i="9"/>
  <c r="Y36" i="9"/>
  <c r="X36" i="9"/>
  <c r="Q36" i="9"/>
  <c r="AD36" i="9" s="1"/>
  <c r="P36" i="9"/>
  <c r="T36" i="9" s="1"/>
  <c r="O36" i="9"/>
  <c r="Y35" i="9"/>
  <c r="X35" i="9"/>
  <c r="Q35" i="9"/>
  <c r="P35" i="9"/>
  <c r="Z35" i="9" s="1"/>
  <c r="O35" i="9"/>
  <c r="Y34" i="9"/>
  <c r="X34" i="9"/>
  <c r="Q34" i="9"/>
  <c r="P34" i="9"/>
  <c r="S34" i="9" s="1"/>
  <c r="O34" i="9"/>
  <c r="Y33" i="9"/>
  <c r="X33" i="9"/>
  <c r="P33" i="9"/>
  <c r="S33" i="9" s="1"/>
  <c r="O33" i="9"/>
  <c r="Y32" i="9"/>
  <c r="X32" i="9"/>
  <c r="Q32" i="9"/>
  <c r="P32" i="9"/>
  <c r="S32" i="9" s="1"/>
  <c r="O32" i="9"/>
  <c r="Y31" i="9"/>
  <c r="X31" i="9"/>
  <c r="O31" i="9"/>
  <c r="L31" i="9"/>
  <c r="K31" i="9"/>
  <c r="J31" i="9"/>
  <c r="I31" i="9"/>
  <c r="H31" i="9"/>
  <c r="G31" i="9"/>
  <c r="F31" i="9"/>
  <c r="Y30" i="9"/>
  <c r="X30" i="9"/>
  <c r="Q30" i="9"/>
  <c r="P30" i="9"/>
  <c r="S30" i="9" s="1"/>
  <c r="O30" i="9"/>
  <c r="Y29" i="9"/>
  <c r="X29" i="9"/>
  <c r="Q29" i="9"/>
  <c r="P29" i="9"/>
  <c r="Z29" i="9" s="1"/>
  <c r="O29" i="9"/>
  <c r="Y28" i="9"/>
  <c r="X28" i="9"/>
  <c r="Q28" i="9"/>
  <c r="P28" i="9"/>
  <c r="O28" i="9"/>
  <c r="AE27" i="9"/>
  <c r="AD27" i="9"/>
  <c r="AC27" i="9"/>
  <c r="AA27" i="9"/>
  <c r="Z27" i="9"/>
  <c r="Y27" i="9"/>
  <c r="X27" i="9"/>
  <c r="Y26" i="9"/>
  <c r="X26" i="9"/>
  <c r="Q26" i="9"/>
  <c r="P26" i="9"/>
  <c r="S26" i="9" s="1"/>
  <c r="O26" i="9"/>
  <c r="Z25" i="9"/>
  <c r="Y25" i="9"/>
  <c r="X25" i="9"/>
  <c r="Q25" i="9"/>
  <c r="P25" i="9"/>
  <c r="S25" i="9" s="1"/>
  <c r="O25" i="9"/>
  <c r="Y24" i="9"/>
  <c r="X24" i="9"/>
  <c r="Q24" i="9"/>
  <c r="P24" i="9"/>
  <c r="O24" i="9"/>
  <c r="Y23" i="9"/>
  <c r="X23" i="9"/>
  <c r="P23" i="9"/>
  <c r="AA23" i="9" s="1"/>
  <c r="O23" i="9"/>
  <c r="AE23" i="9" s="1"/>
  <c r="AE22" i="9"/>
  <c r="AD22" i="9"/>
  <c r="AC22" i="9"/>
  <c r="AA22" i="9"/>
  <c r="Z22" i="9"/>
  <c r="Y22" i="9"/>
  <c r="X22" i="9"/>
  <c r="Y21" i="9"/>
  <c r="X21" i="9"/>
  <c r="P21" i="9"/>
  <c r="Z21" i="9" s="1"/>
  <c r="O21" i="9"/>
  <c r="AA20" i="9"/>
  <c r="Y20" i="9"/>
  <c r="X20" i="9"/>
  <c r="P20" i="9"/>
  <c r="Z20" i="9" s="1"/>
  <c r="O20" i="9"/>
  <c r="AE20" i="9" s="1"/>
  <c r="X19" i="9"/>
  <c r="Q19" i="9"/>
  <c r="AC19" i="9" s="1"/>
  <c r="P19" i="9"/>
  <c r="Z19" i="9" s="1"/>
  <c r="O19" i="9"/>
  <c r="X18" i="9"/>
  <c r="Q18" i="9"/>
  <c r="T18" i="9" s="1"/>
  <c r="P18" i="9"/>
  <c r="S18" i="9" s="1"/>
  <c r="O18" i="9"/>
  <c r="Y17" i="9"/>
  <c r="X17" i="9"/>
  <c r="Q17" i="9"/>
  <c r="AE17" i="9" s="1"/>
  <c r="P17" i="9"/>
  <c r="S17" i="9" s="1"/>
  <c r="O17" i="9"/>
  <c r="AC17" i="9" s="1"/>
  <c r="Y16" i="9"/>
  <c r="X16" i="9"/>
  <c r="Q16" i="9"/>
  <c r="T16" i="9" s="1"/>
  <c r="P16" i="9"/>
  <c r="S16" i="9" s="1"/>
  <c r="O16" i="9"/>
  <c r="Z15" i="9"/>
  <c r="Y15" i="9"/>
  <c r="X15" i="9"/>
  <c r="Q15" i="9"/>
  <c r="P15" i="9"/>
  <c r="S15" i="9" s="1"/>
  <c r="U15" i="9" s="1"/>
  <c r="O15" i="9"/>
  <c r="AC15" i="9" s="1"/>
  <c r="Y14" i="9"/>
  <c r="X14" i="9"/>
  <c r="Q14" i="9"/>
  <c r="T14" i="9" s="1"/>
  <c r="P14" i="9"/>
  <c r="S14" i="9" s="1"/>
  <c r="O14" i="9"/>
  <c r="Y13" i="9"/>
  <c r="X13" i="9"/>
  <c r="Q13" i="9"/>
  <c r="U13" i="9" s="1"/>
  <c r="P13" i="9"/>
  <c r="S13" i="9" s="1"/>
  <c r="Z12" i="9"/>
  <c r="Y12" i="9"/>
  <c r="X12" i="9"/>
  <c r="Q12" i="9"/>
  <c r="P12" i="9"/>
  <c r="S12" i="9" s="1"/>
  <c r="U12" i="9" s="1"/>
  <c r="O12" i="9"/>
  <c r="Y11" i="9"/>
  <c r="X11" i="9"/>
  <c r="Q11" i="9"/>
  <c r="P11" i="9"/>
  <c r="S11" i="9" s="1"/>
  <c r="U11" i="9" s="1"/>
  <c r="O11" i="9"/>
  <c r="Z10" i="9"/>
  <c r="Y10" i="9"/>
  <c r="X10" i="9"/>
  <c r="Q10" i="9"/>
  <c r="AE10" i="9" s="1"/>
  <c r="P10" i="9"/>
  <c r="S10" i="9" s="1"/>
  <c r="O10" i="9"/>
  <c r="Y9" i="9"/>
  <c r="X9" i="9"/>
  <c r="Q9" i="9"/>
  <c r="P9" i="9"/>
  <c r="S9" i="9" s="1"/>
  <c r="O9" i="9"/>
  <c r="Z8" i="9"/>
  <c r="Y8" i="9"/>
  <c r="X8" i="9"/>
  <c r="Q8" i="9"/>
  <c r="P8" i="9"/>
  <c r="S8" i="9" s="1"/>
  <c r="U8" i="9" s="1"/>
  <c r="O8" i="9"/>
  <c r="Y7" i="9"/>
  <c r="X7" i="9"/>
  <c r="Q7" i="9"/>
  <c r="P7" i="9"/>
  <c r="S7" i="9" s="1"/>
  <c r="O7" i="9"/>
  <c r="Y6" i="9"/>
  <c r="X6" i="9"/>
  <c r="Q6" i="9"/>
  <c r="P6" i="9"/>
  <c r="T6" i="9" s="1"/>
  <c r="O6" i="9"/>
  <c r="Y5" i="9"/>
  <c r="X5" i="9"/>
  <c r="Q5" i="9"/>
  <c r="P5" i="9"/>
  <c r="S5" i="9" s="1"/>
  <c r="O5" i="9"/>
  <c r="Y4" i="9"/>
  <c r="X4" i="9"/>
  <c r="Q4" i="9"/>
  <c r="P4" i="9"/>
  <c r="S4" i="9" s="1"/>
  <c r="O4" i="9"/>
  <c r="AE3" i="9"/>
  <c r="Z3" i="9"/>
  <c r="Y3" i="9"/>
  <c r="X3" i="9"/>
  <c r="Q3" i="9"/>
  <c r="P3" i="9"/>
  <c r="S3" i="9" s="1"/>
  <c r="O3" i="9"/>
  <c r="Z2" i="9"/>
  <c r="Y2" i="9"/>
  <c r="X2" i="9"/>
  <c r="Q2" i="9"/>
  <c r="P2" i="9"/>
  <c r="S2" i="9" s="1"/>
  <c r="O2" i="9"/>
  <c r="AG106" i="8"/>
  <c r="W106" i="8"/>
  <c r="R106" i="8"/>
  <c r="AG105" i="8"/>
  <c r="W105" i="8"/>
  <c r="R105" i="8"/>
  <c r="AG104" i="8"/>
  <c r="W104" i="8"/>
  <c r="R104" i="8"/>
  <c r="AG103" i="8"/>
  <c r="W103" i="8"/>
  <c r="R103" i="8"/>
  <c r="AG102" i="8"/>
  <c r="W102" i="8"/>
  <c r="R102" i="8"/>
  <c r="AA101" i="8"/>
  <c r="Z101" i="8"/>
  <c r="AD101" i="8" s="1"/>
  <c r="Y101" i="8"/>
  <c r="X101" i="8"/>
  <c r="AG100" i="8"/>
  <c r="AA100" i="8"/>
  <c r="AD100" i="8" s="1"/>
  <c r="AH100" i="8" s="1"/>
  <c r="Z100" i="8"/>
  <c r="Y100" i="8"/>
  <c r="X100" i="8"/>
  <c r="AG99" i="8"/>
  <c r="AA99" i="8"/>
  <c r="Z99" i="8"/>
  <c r="AD99" i="8" s="1"/>
  <c r="AH99" i="8" s="1"/>
  <c r="Y99" i="8"/>
  <c r="X99" i="8"/>
  <c r="AH98" i="8"/>
  <c r="AG98" i="8"/>
  <c r="AD98" i="8"/>
  <c r="AA98" i="8"/>
  <c r="Z98" i="8"/>
  <c r="Y98" i="8"/>
  <c r="X98" i="8"/>
  <c r="AA97" i="8"/>
  <c r="Z97" i="8"/>
  <c r="AD97" i="8" s="1"/>
  <c r="Y97" i="8"/>
  <c r="X97" i="8"/>
  <c r="AH96" i="8"/>
  <c r="AG96" i="8"/>
  <c r="AD96" i="8"/>
  <c r="Y96" i="8"/>
  <c r="X96" i="8"/>
  <c r="AA95" i="8"/>
  <c r="Z95" i="8"/>
  <c r="AD95" i="8" s="1"/>
  <c r="Y95" i="8"/>
  <c r="X95" i="8"/>
  <c r="AA94" i="8"/>
  <c r="Z94" i="8"/>
  <c r="AD94" i="8" s="1"/>
  <c r="Y94" i="8"/>
  <c r="X94" i="8"/>
  <c r="AG93" i="8"/>
  <c r="AD93" i="8"/>
  <c r="AH93" i="8" s="1"/>
  <c r="AA93" i="8"/>
  <c r="Z93" i="8"/>
  <c r="Y93" i="8"/>
  <c r="X93" i="8"/>
  <c r="Y92" i="8"/>
  <c r="X92" i="8"/>
  <c r="Q92" i="8"/>
  <c r="AA92" i="8" s="1"/>
  <c r="P92" i="8"/>
  <c r="O92" i="8"/>
  <c r="Y91" i="8"/>
  <c r="X91" i="8"/>
  <c r="Q91" i="8"/>
  <c r="AA91" i="8" s="1"/>
  <c r="P91" i="8"/>
  <c r="Z91" i="8" s="1"/>
  <c r="O91" i="8"/>
  <c r="AG90" i="8"/>
  <c r="Y90" i="8"/>
  <c r="X90" i="8"/>
  <c r="Q90" i="8"/>
  <c r="AA90" i="8" s="1"/>
  <c r="P90" i="8"/>
  <c r="S90" i="8" s="1"/>
  <c r="O90" i="8"/>
  <c r="Z89" i="8"/>
  <c r="Y89" i="8"/>
  <c r="X89" i="8"/>
  <c r="Q89" i="8"/>
  <c r="AA89" i="8" s="1"/>
  <c r="AG88" i="8"/>
  <c r="Y88" i="8"/>
  <c r="X88" i="8"/>
  <c r="Q88" i="8"/>
  <c r="P88" i="8"/>
  <c r="Z88" i="8" s="1"/>
  <c r="O88" i="8"/>
  <c r="AG87" i="8"/>
  <c r="Y87" i="8"/>
  <c r="X87" i="8"/>
  <c r="Q87" i="8"/>
  <c r="AA87" i="8" s="1"/>
  <c r="P87" i="8"/>
  <c r="Z87" i="8" s="1"/>
  <c r="AD87" i="8" s="1"/>
  <c r="AH87" i="8" s="1"/>
  <c r="O87" i="8"/>
  <c r="AG86" i="8"/>
  <c r="X86" i="8"/>
  <c r="Q86" i="8"/>
  <c r="T86" i="8" s="1"/>
  <c r="P86" i="8"/>
  <c r="P102" i="8" s="1"/>
  <c r="O86" i="8"/>
  <c r="O104" i="8" s="1"/>
  <c r="AG85" i="8"/>
  <c r="X85" i="8"/>
  <c r="Q85" i="8"/>
  <c r="AA85" i="8" s="1"/>
  <c r="P85" i="8"/>
  <c r="Z85" i="8" s="1"/>
  <c r="O85" i="8"/>
  <c r="AH84" i="8"/>
  <c r="AG84" i="8"/>
  <c r="AD84" i="8"/>
  <c r="Y84" i="8"/>
  <c r="X84" i="8"/>
  <c r="Q84" i="8"/>
  <c r="P84" i="8"/>
  <c r="S84" i="8" s="1"/>
  <c r="O84" i="8"/>
  <c r="AG83" i="8"/>
  <c r="Y83" i="8"/>
  <c r="X83" i="8"/>
  <c r="Q83" i="8"/>
  <c r="AA83" i="8" s="1"/>
  <c r="P83" i="8"/>
  <c r="Z83" i="8" s="1"/>
  <c r="AD83" i="8" s="1"/>
  <c r="AH83" i="8" s="1"/>
  <c r="O83" i="8"/>
  <c r="AG82" i="8"/>
  <c r="Y82" i="8"/>
  <c r="X82" i="8"/>
  <c r="Q82" i="8"/>
  <c r="AA82" i="8" s="1"/>
  <c r="P82" i="8"/>
  <c r="Z82" i="8" s="1"/>
  <c r="AD82" i="8" s="1"/>
  <c r="AH82" i="8" s="1"/>
  <c r="O82" i="8"/>
  <c r="AD81" i="8"/>
  <c r="AA81" i="8"/>
  <c r="Z81" i="8"/>
  <c r="Y81" i="8"/>
  <c r="X81" i="8"/>
  <c r="AG80" i="8"/>
  <c r="AD80" i="8"/>
  <c r="AH80" i="8" s="1"/>
  <c r="Y80" i="8"/>
  <c r="X80" i="8"/>
  <c r="U80" i="8"/>
  <c r="T80" i="8"/>
  <c r="S80" i="8"/>
  <c r="Q80" i="8"/>
  <c r="P80" i="8"/>
  <c r="O80" i="8"/>
  <c r="AG79" i="8"/>
  <c r="AD79" i="8"/>
  <c r="AH79" i="8" s="1"/>
  <c r="Y79" i="8"/>
  <c r="X79" i="8"/>
  <c r="U79" i="8"/>
  <c r="T79" i="8"/>
  <c r="S79" i="8"/>
  <c r="Q79" i="8"/>
  <c r="P79" i="8"/>
  <c r="O79" i="8"/>
  <c r="AG78" i="8"/>
  <c r="AD78" i="8"/>
  <c r="AH78" i="8" s="1"/>
  <c r="Y78" i="8"/>
  <c r="X78" i="8"/>
  <c r="U78" i="8"/>
  <c r="T78" i="8"/>
  <c r="S78" i="8"/>
  <c r="Q78" i="8"/>
  <c r="P78" i="8"/>
  <c r="O78" i="8"/>
  <c r="AG77" i="8"/>
  <c r="AD77" i="8"/>
  <c r="AH77" i="8" s="1"/>
  <c r="Y77" i="8"/>
  <c r="X77" i="8"/>
  <c r="T77" i="8"/>
  <c r="S77" i="8"/>
  <c r="U77" i="8" s="1"/>
  <c r="Q77" i="8"/>
  <c r="P77" i="8"/>
  <c r="O77" i="8"/>
  <c r="AG76" i="8"/>
  <c r="AD76" i="8"/>
  <c r="AH76" i="8" s="1"/>
  <c r="Y76" i="8"/>
  <c r="X76" i="8"/>
  <c r="S76" i="8"/>
  <c r="Q76" i="8"/>
  <c r="T76" i="8" s="1"/>
  <c r="P76" i="8"/>
  <c r="O76" i="8"/>
  <c r="AG75" i="8"/>
  <c r="Z75" i="8"/>
  <c r="AD75" i="8" s="1"/>
  <c r="AH75" i="8" s="1"/>
  <c r="Y75" i="8"/>
  <c r="X75" i="8"/>
  <c r="T75" i="8"/>
  <c r="S75" i="8"/>
  <c r="U75" i="8" s="1"/>
  <c r="Q75" i="8"/>
  <c r="AA75" i="8" s="1"/>
  <c r="P75" i="8"/>
  <c r="O75" i="8"/>
  <c r="AG74" i="8"/>
  <c r="AA74" i="8"/>
  <c r="Z74" i="8"/>
  <c r="AD74" i="8" s="1"/>
  <c r="AH74" i="8" s="1"/>
  <c r="Y74" i="8"/>
  <c r="X74" i="8"/>
  <c r="AG73" i="8"/>
  <c r="Y73" i="8"/>
  <c r="X73" i="8"/>
  <c r="Q73" i="8"/>
  <c r="AA73" i="8" s="1"/>
  <c r="P73" i="8"/>
  <c r="Z73" i="8" s="1"/>
  <c r="AD73" i="8" s="1"/>
  <c r="AH73" i="8" s="1"/>
  <c r="O73" i="8"/>
  <c r="AH72" i="8"/>
  <c r="AG72" i="8"/>
  <c r="AD72" i="8"/>
  <c r="AA72" i="8"/>
  <c r="Z72" i="8"/>
  <c r="Y72" i="8"/>
  <c r="X72" i="8"/>
  <c r="AG71" i="8"/>
  <c r="AA71" i="8"/>
  <c r="Z71" i="8"/>
  <c r="AD71" i="8" s="1"/>
  <c r="AH71" i="8" s="1"/>
  <c r="Y71" i="8"/>
  <c r="X71" i="8"/>
  <c r="T71" i="8"/>
  <c r="Q71" i="8"/>
  <c r="P71" i="8"/>
  <c r="S71" i="8" s="1"/>
  <c r="U71" i="8" s="1"/>
  <c r="O71" i="8"/>
  <c r="AG70" i="8"/>
  <c r="AA70" i="8"/>
  <c r="Z70" i="8"/>
  <c r="AD70" i="8" s="1"/>
  <c r="AH70" i="8" s="1"/>
  <c r="Y70" i="8"/>
  <c r="X70" i="8"/>
  <c r="Q70" i="8"/>
  <c r="T70" i="8" s="1"/>
  <c r="P70" i="8"/>
  <c r="S70" i="8" s="1"/>
  <c r="U70" i="8" s="1"/>
  <c r="O70" i="8"/>
  <c r="AG69" i="8"/>
  <c r="AA69" i="8"/>
  <c r="AD69" i="8" s="1"/>
  <c r="AH69" i="8" s="1"/>
  <c r="Z69" i="8"/>
  <c r="Y69" i="8"/>
  <c r="X69" i="8"/>
  <c r="Q69" i="8"/>
  <c r="U69" i="8" s="1"/>
  <c r="P69" i="8"/>
  <c r="S69" i="8" s="1"/>
  <c r="O69" i="8"/>
  <c r="AG68" i="8"/>
  <c r="AD68" i="8"/>
  <c r="AH68" i="8" s="1"/>
  <c r="AA68" i="8"/>
  <c r="Z68" i="8"/>
  <c r="Y68" i="8"/>
  <c r="X68" i="8"/>
  <c r="AG67" i="8"/>
  <c r="Z67" i="8"/>
  <c r="AD67" i="8" s="1"/>
  <c r="AH67" i="8" s="1"/>
  <c r="Y67" i="8"/>
  <c r="X67" i="8"/>
  <c r="U67" i="8"/>
  <c r="T67" i="8"/>
  <c r="S67" i="8"/>
  <c r="Q67" i="8"/>
  <c r="AA67" i="8" s="1"/>
  <c r="P67" i="8"/>
  <c r="O67" i="8"/>
  <c r="AG66" i="8"/>
  <c r="AA66" i="8"/>
  <c r="Z66" i="8"/>
  <c r="AD66" i="8" s="1"/>
  <c r="AH66" i="8" s="1"/>
  <c r="Y66" i="8"/>
  <c r="X66" i="8"/>
  <c r="U66" i="8"/>
  <c r="T66" i="8"/>
  <c r="S66" i="8"/>
  <c r="Q66" i="8"/>
  <c r="P66" i="8"/>
  <c r="O66" i="8"/>
  <c r="AG65" i="8"/>
  <c r="AA65" i="8"/>
  <c r="Z65" i="8"/>
  <c r="AD65" i="8" s="1"/>
  <c r="AH65" i="8" s="1"/>
  <c r="Y65" i="8"/>
  <c r="X65" i="8"/>
  <c r="T65" i="8"/>
  <c r="Q65" i="8"/>
  <c r="P65" i="8"/>
  <c r="S65" i="8" s="1"/>
  <c r="U65" i="8" s="1"/>
  <c r="O65" i="8"/>
  <c r="AG64" i="8"/>
  <c r="AA64" i="8"/>
  <c r="Z64" i="8"/>
  <c r="AD64" i="8" s="1"/>
  <c r="AH64" i="8" s="1"/>
  <c r="Y64" i="8"/>
  <c r="X64" i="8"/>
  <c r="U64" i="8"/>
  <c r="Q64" i="8"/>
  <c r="T64" i="8" s="1"/>
  <c r="P64" i="8"/>
  <c r="S64" i="8" s="1"/>
  <c r="AG63" i="8"/>
  <c r="AA63" i="8"/>
  <c r="AD63" i="8" s="1"/>
  <c r="AH63" i="8" s="1"/>
  <c r="Z63" i="8"/>
  <c r="Y63" i="8"/>
  <c r="X63" i="8"/>
  <c r="Q63" i="8"/>
  <c r="U63" i="8" s="1"/>
  <c r="P63" i="8"/>
  <c r="S63" i="8" s="1"/>
  <c r="O63" i="8"/>
  <c r="O64" i="8" s="1"/>
  <c r="AG62" i="8"/>
  <c r="AD62" i="8"/>
  <c r="AH62" i="8" s="1"/>
  <c r="AA62" i="8"/>
  <c r="Z62" i="8"/>
  <c r="Y62" i="8"/>
  <c r="X62" i="8"/>
  <c r="Q62" i="8"/>
  <c r="U62" i="8" s="1"/>
  <c r="P62" i="8"/>
  <c r="S62" i="8" s="1"/>
  <c r="AG61" i="8"/>
  <c r="Z61" i="8"/>
  <c r="Y61" i="8"/>
  <c r="X61" i="8"/>
  <c r="Q61" i="8"/>
  <c r="AA61" i="8" s="1"/>
  <c r="AD61" i="8" s="1"/>
  <c r="AH61" i="8" s="1"/>
  <c r="P61" i="8"/>
  <c r="S61" i="8" s="1"/>
  <c r="O61" i="8"/>
  <c r="O62" i="8" s="1"/>
  <c r="AH60" i="8"/>
  <c r="AG60" i="8"/>
  <c r="AD60" i="8"/>
  <c r="Y60" i="8"/>
  <c r="X60" i="8"/>
  <c r="Q60" i="8"/>
  <c r="U60" i="8" s="1"/>
  <c r="P60" i="8"/>
  <c r="S60" i="8" s="1"/>
  <c r="O60" i="8"/>
  <c r="AG59" i="8"/>
  <c r="AH59" i="8" s="1"/>
  <c r="AD59" i="8"/>
  <c r="Y59" i="8"/>
  <c r="X59" i="8"/>
  <c r="Q59" i="8"/>
  <c r="U59" i="8" s="1"/>
  <c r="P59" i="8"/>
  <c r="S59" i="8" s="1"/>
  <c r="O59" i="8"/>
  <c r="AG58" i="8"/>
  <c r="AD58" i="8"/>
  <c r="AH58" i="8" s="1"/>
  <c r="Y58" i="8"/>
  <c r="X58" i="8"/>
  <c r="U58" i="8"/>
  <c r="Q58" i="8"/>
  <c r="T58" i="8" s="1"/>
  <c r="P58" i="8"/>
  <c r="S58" i="8" s="1"/>
  <c r="AG57" i="8"/>
  <c r="AD57" i="8"/>
  <c r="AH57" i="8" s="1"/>
  <c r="Y57" i="8"/>
  <c r="X57" i="8"/>
  <c r="U57" i="8"/>
  <c r="T57" i="8"/>
  <c r="Q57" i="8"/>
  <c r="P57" i="8"/>
  <c r="S57" i="8" s="1"/>
  <c r="O57" i="8"/>
  <c r="O58" i="8" s="1"/>
  <c r="AG56" i="8"/>
  <c r="Z56" i="8"/>
  <c r="Y56" i="8"/>
  <c r="X56" i="8"/>
  <c r="AG55" i="8"/>
  <c r="Z55" i="8"/>
  <c r="Y55" i="8"/>
  <c r="X55" i="8"/>
  <c r="Q55" i="8"/>
  <c r="AG53" i="8"/>
  <c r="Z53" i="8"/>
  <c r="Y53" i="8"/>
  <c r="X53" i="8"/>
  <c r="Q53" i="8"/>
  <c r="P53" i="8"/>
  <c r="S53" i="8" s="1"/>
  <c r="O53" i="8"/>
  <c r="O56" i="8" s="1"/>
  <c r="AG52" i="8"/>
  <c r="Z52" i="8"/>
  <c r="Y52" i="8"/>
  <c r="X52" i="8"/>
  <c r="Q52" i="8"/>
  <c r="AA52" i="8" s="1"/>
  <c r="AD52" i="8" s="1"/>
  <c r="AH52" i="8" s="1"/>
  <c r="P52" i="8"/>
  <c r="S52" i="8" s="1"/>
  <c r="O52" i="8"/>
  <c r="AG51" i="8"/>
  <c r="Z51" i="8"/>
  <c r="Y51" i="8"/>
  <c r="X51" i="8"/>
  <c r="O51" i="8"/>
  <c r="AG50" i="8"/>
  <c r="Z50" i="8"/>
  <c r="Y50" i="8"/>
  <c r="X50" i="8"/>
  <c r="Q50" i="8"/>
  <c r="AA50" i="8" s="1"/>
  <c r="AD50" i="8" s="1"/>
  <c r="AH50" i="8" s="1"/>
  <c r="P50" i="8"/>
  <c r="S50" i="8" s="1"/>
  <c r="O50" i="8"/>
  <c r="AG49" i="8"/>
  <c r="Z49" i="8"/>
  <c r="Y49" i="8"/>
  <c r="X49" i="8"/>
  <c r="S49" i="8"/>
  <c r="Q49" i="8"/>
  <c r="U49" i="8" s="1"/>
  <c r="P49" i="8"/>
  <c r="O49" i="8"/>
  <c r="AG48" i="8"/>
  <c r="Z48" i="8"/>
  <c r="AD48" i="8" s="1"/>
  <c r="AH48" i="8" s="1"/>
  <c r="Y48" i="8"/>
  <c r="X48" i="8"/>
  <c r="T48" i="8"/>
  <c r="S48" i="8"/>
  <c r="U48" i="8" s="1"/>
  <c r="Q48" i="8"/>
  <c r="AA48" i="8" s="1"/>
  <c r="P48" i="8"/>
  <c r="O48" i="8"/>
  <c r="AA47" i="8"/>
  <c r="Z47" i="8"/>
  <c r="AD47" i="8" s="1"/>
  <c r="Y47" i="8"/>
  <c r="X47" i="8"/>
  <c r="U47" i="8"/>
  <c r="T47" i="8"/>
  <c r="S47" i="8"/>
  <c r="Q47" i="8"/>
  <c r="P47" i="8"/>
  <c r="O47" i="8"/>
  <c r="AG46" i="8"/>
  <c r="AD46" i="8"/>
  <c r="AH46" i="8" s="1"/>
  <c r="Y46" i="8"/>
  <c r="X46" i="8"/>
  <c r="T46" i="8"/>
  <c r="S46" i="8"/>
  <c r="U46" i="8" s="1"/>
  <c r="Q46" i="8"/>
  <c r="P46" i="8"/>
  <c r="O46" i="8"/>
  <c r="AG45" i="8"/>
  <c r="AA45" i="8"/>
  <c r="Z45" i="8"/>
  <c r="AD45" i="8" s="1"/>
  <c r="AH45" i="8" s="1"/>
  <c r="Y45" i="8"/>
  <c r="X45" i="8"/>
  <c r="U45" i="8"/>
  <c r="T45" i="8"/>
  <c r="S45" i="8"/>
  <c r="Q45" i="8"/>
  <c r="P45" i="8"/>
  <c r="O45" i="8"/>
  <c r="AA44" i="8"/>
  <c r="Z44" i="8"/>
  <c r="AD44" i="8" s="1"/>
  <c r="Y44" i="8"/>
  <c r="X44" i="8"/>
  <c r="U44" i="8"/>
  <c r="T44" i="8"/>
  <c r="S44" i="8"/>
  <c r="Q44" i="8"/>
  <c r="P44" i="8"/>
  <c r="O44" i="8"/>
  <c r="AG43" i="8"/>
  <c r="AA43" i="8"/>
  <c r="Z43" i="8"/>
  <c r="AD43" i="8" s="1"/>
  <c r="AH43" i="8" s="1"/>
  <c r="Y43" i="8"/>
  <c r="X43" i="8"/>
  <c r="T43" i="8"/>
  <c r="Q43" i="8"/>
  <c r="P43" i="8"/>
  <c r="S43" i="8" s="1"/>
  <c r="U43" i="8" s="1"/>
  <c r="O43" i="8"/>
  <c r="AA42" i="8"/>
  <c r="Z42" i="8"/>
  <c r="AD42" i="8" s="1"/>
  <c r="Y42" i="8"/>
  <c r="X42" i="8"/>
  <c r="Q42" i="8"/>
  <c r="T42" i="8" s="1"/>
  <c r="P42" i="8"/>
  <c r="S42" i="8" s="1"/>
  <c r="U42" i="8" s="1"/>
  <c r="O42" i="8"/>
  <c r="AG41" i="8"/>
  <c r="AD41" i="8"/>
  <c r="AH41" i="8" s="1"/>
  <c r="Y41" i="8"/>
  <c r="X41" i="8"/>
  <c r="T41" i="8"/>
  <c r="Q41" i="8"/>
  <c r="P41" i="8"/>
  <c r="S41" i="8" s="1"/>
  <c r="U41" i="8" s="1"/>
  <c r="O41" i="8"/>
  <c r="AA40" i="8"/>
  <c r="Z40" i="8"/>
  <c r="AD40" i="8" s="1"/>
  <c r="Y40" i="8"/>
  <c r="X40" i="8"/>
  <c r="Q40" i="8"/>
  <c r="T40" i="8" s="1"/>
  <c r="P40" i="8"/>
  <c r="S40" i="8" s="1"/>
  <c r="U40" i="8" s="1"/>
  <c r="O40" i="8"/>
  <c r="AG39" i="8"/>
  <c r="AA39" i="8"/>
  <c r="Z39" i="8"/>
  <c r="AD39" i="8" s="1"/>
  <c r="AH39" i="8" s="1"/>
  <c r="Y39" i="8"/>
  <c r="X39" i="8"/>
  <c r="S39" i="8"/>
  <c r="U39" i="8" s="1"/>
  <c r="Q39" i="8"/>
  <c r="T39" i="8" s="1"/>
  <c r="O39" i="8"/>
  <c r="AA38" i="8"/>
  <c r="Z38" i="8"/>
  <c r="AD38" i="8" s="1"/>
  <c r="AH38" i="8" s="1"/>
  <c r="Y38" i="8"/>
  <c r="X38" i="8"/>
  <c r="Q38" i="8"/>
  <c r="T38" i="8" s="1"/>
  <c r="P38" i="8"/>
  <c r="S38" i="8" s="1"/>
  <c r="U38" i="8" s="1"/>
  <c r="O38" i="8"/>
  <c r="AG37" i="8"/>
  <c r="AA37" i="8"/>
  <c r="AD37" i="8" s="1"/>
  <c r="AH37" i="8" s="1"/>
  <c r="Z37" i="8"/>
  <c r="Y37" i="8"/>
  <c r="X37" i="8"/>
  <c r="Q37" i="8"/>
  <c r="P37" i="8"/>
  <c r="S37" i="8" s="1"/>
  <c r="O37" i="8"/>
  <c r="AG36" i="8"/>
  <c r="Y36" i="8"/>
  <c r="X36" i="8"/>
  <c r="Q36" i="8"/>
  <c r="P36" i="8"/>
  <c r="Z36" i="8" s="1"/>
  <c r="O36" i="8"/>
  <c r="AG35" i="8"/>
  <c r="AH35" i="8" s="1"/>
  <c r="AD35" i="8"/>
  <c r="Y35" i="8"/>
  <c r="X35" i="8"/>
  <c r="Q35" i="8"/>
  <c r="U35" i="8" s="1"/>
  <c r="P35" i="8"/>
  <c r="S35" i="8" s="1"/>
  <c r="O35" i="8"/>
  <c r="AG34" i="8"/>
  <c r="AD34" i="8"/>
  <c r="AH34" i="8" s="1"/>
  <c r="Y34" i="8"/>
  <c r="X34" i="8"/>
  <c r="P34" i="8"/>
  <c r="S34" i="8" s="1"/>
  <c r="O34" i="8"/>
  <c r="AG33" i="8"/>
  <c r="AD33" i="8"/>
  <c r="AH33" i="8" s="1"/>
  <c r="Y33" i="8"/>
  <c r="X33" i="8"/>
  <c r="Q33" i="8"/>
  <c r="T33" i="8" s="1"/>
  <c r="P33" i="8"/>
  <c r="S33" i="8" s="1"/>
  <c r="U33" i="8" s="1"/>
  <c r="O33" i="8"/>
  <c r="AG32" i="8"/>
  <c r="AD32" i="8"/>
  <c r="AH32" i="8" s="1"/>
  <c r="Y32" i="8"/>
  <c r="X32" i="8"/>
  <c r="O32" i="8"/>
  <c r="L32" i="8"/>
  <c r="K32" i="8"/>
  <c r="J32" i="8"/>
  <c r="I32" i="8"/>
  <c r="H32" i="8"/>
  <c r="G32" i="8"/>
  <c r="F32" i="8"/>
  <c r="AH31" i="8"/>
  <c r="AG31" i="8"/>
  <c r="AD31" i="8"/>
  <c r="Y31" i="8"/>
  <c r="X31" i="8"/>
  <c r="Q31" i="8"/>
  <c r="P31" i="8"/>
  <c r="P32" i="8" s="1"/>
  <c r="S32" i="8" s="1"/>
  <c r="O31" i="8"/>
  <c r="AG30" i="8"/>
  <c r="Y30" i="8"/>
  <c r="X30" i="8"/>
  <c r="Q30" i="8"/>
  <c r="T30" i="8" s="1"/>
  <c r="P30" i="8"/>
  <c r="S30" i="8" s="1"/>
  <c r="O30" i="8"/>
  <c r="AG29" i="8"/>
  <c r="Y29" i="8"/>
  <c r="X29" i="8"/>
  <c r="S29" i="8"/>
  <c r="Q29" i="8"/>
  <c r="AA29" i="8" s="1"/>
  <c r="P29" i="8"/>
  <c r="Z29" i="8" s="1"/>
  <c r="O29" i="8"/>
  <c r="AG28" i="8"/>
  <c r="AA28" i="8"/>
  <c r="Z28" i="8"/>
  <c r="AD28" i="8" s="1"/>
  <c r="AH28" i="8" s="1"/>
  <c r="Y28" i="8"/>
  <c r="X28" i="8"/>
  <c r="AG27" i="8"/>
  <c r="Y27" i="8"/>
  <c r="X27" i="8"/>
  <c r="Q27" i="8"/>
  <c r="P27" i="8"/>
  <c r="Z27" i="8" s="1"/>
  <c r="O27" i="8"/>
  <c r="AG26" i="8"/>
  <c r="Z26" i="8"/>
  <c r="Y26" i="8"/>
  <c r="X26" i="8"/>
  <c r="Q26" i="8"/>
  <c r="AA26" i="8" s="1"/>
  <c r="AD26" i="8" s="1"/>
  <c r="AH26" i="8" s="1"/>
  <c r="P26" i="8"/>
  <c r="S26" i="8" s="1"/>
  <c r="O26" i="8"/>
  <c r="AG25" i="8"/>
  <c r="Y25" i="8"/>
  <c r="X25" i="8"/>
  <c r="Q25" i="8"/>
  <c r="U25" i="8" s="1"/>
  <c r="P25" i="8"/>
  <c r="S25" i="8" s="1"/>
  <c r="O25" i="8"/>
  <c r="Y24" i="8"/>
  <c r="X24" i="8"/>
  <c r="P24" i="8"/>
  <c r="S24" i="8" s="1"/>
  <c r="U24" i="8" s="1"/>
  <c r="O24" i="8"/>
  <c r="AA23" i="8"/>
  <c r="Z23" i="8"/>
  <c r="AD23" i="8" s="1"/>
  <c r="Y23" i="8"/>
  <c r="X23" i="8"/>
  <c r="AG22" i="8"/>
  <c r="AA22" i="8"/>
  <c r="Z22" i="8"/>
  <c r="AD22" i="8" s="1"/>
  <c r="AH22" i="8" s="1"/>
  <c r="Y22" i="8"/>
  <c r="X22" i="8"/>
  <c r="S22" i="8"/>
  <c r="P22" i="8"/>
  <c r="O22" i="8"/>
  <c r="AA21" i="8"/>
  <c r="Z21" i="8"/>
  <c r="AD21" i="8" s="1"/>
  <c r="AH21" i="8" s="1"/>
  <c r="Y21" i="8"/>
  <c r="X21" i="8"/>
  <c r="AG21" i="8" s="1"/>
  <c r="S21" i="8"/>
  <c r="P21" i="8"/>
  <c r="O21" i="8"/>
  <c r="AG20" i="8"/>
  <c r="AA20" i="8"/>
  <c r="X20" i="8"/>
  <c r="T20" i="8"/>
  <c r="S20" i="8"/>
  <c r="U20" i="8" s="1"/>
  <c r="Q20" i="8"/>
  <c r="P20" i="8"/>
  <c r="Z20" i="8" s="1"/>
  <c r="AD20" i="8" s="1"/>
  <c r="AH20" i="8" s="1"/>
  <c r="O20" i="8"/>
  <c r="AG19" i="8"/>
  <c r="AA19" i="8"/>
  <c r="X19" i="8"/>
  <c r="T19" i="8"/>
  <c r="S19" i="8"/>
  <c r="U19" i="8" s="1"/>
  <c r="Q19" i="8"/>
  <c r="P19" i="8"/>
  <c r="Z19" i="8" s="1"/>
  <c r="AD19" i="8" s="1"/>
  <c r="AH19" i="8" s="1"/>
  <c r="O19" i="8"/>
  <c r="AA18" i="8"/>
  <c r="Y18" i="8"/>
  <c r="X18" i="8"/>
  <c r="U18" i="8"/>
  <c r="T18" i="8"/>
  <c r="S18" i="8"/>
  <c r="Q18" i="8"/>
  <c r="Z18" i="8" s="1"/>
  <c r="AD18" i="8" s="1"/>
  <c r="P18" i="8"/>
  <c r="O18" i="8"/>
  <c r="AA17" i="8"/>
  <c r="Z17" i="8"/>
  <c r="AD17" i="8" s="1"/>
  <c r="Y17" i="8"/>
  <c r="X17" i="8"/>
  <c r="U17" i="8"/>
  <c r="T17" i="8"/>
  <c r="S17" i="8"/>
  <c r="Q17" i="8"/>
  <c r="P17" i="8"/>
  <c r="O17" i="8"/>
  <c r="AG16" i="8"/>
  <c r="AA16" i="8"/>
  <c r="Z16" i="8"/>
  <c r="AD16" i="8" s="1"/>
  <c r="AH16" i="8" s="1"/>
  <c r="Y16" i="8"/>
  <c r="X16" i="8"/>
  <c r="T16" i="8"/>
  <c r="Q16" i="8"/>
  <c r="P16" i="8"/>
  <c r="S16" i="8" s="1"/>
  <c r="U16" i="8" s="1"/>
  <c r="O16" i="8"/>
  <c r="AG15" i="8"/>
  <c r="AD15" i="8"/>
  <c r="AH15" i="8" s="1"/>
  <c r="Y15" i="8"/>
  <c r="X15" i="8"/>
  <c r="U15" i="8"/>
  <c r="T15" i="8"/>
  <c r="S15" i="8"/>
  <c r="Q15" i="8"/>
  <c r="P15" i="8"/>
  <c r="O15" i="8"/>
  <c r="AG14" i="8"/>
  <c r="AD14" i="8"/>
  <c r="AH14" i="8" s="1"/>
  <c r="Y14" i="8"/>
  <c r="X14" i="8"/>
  <c r="U14" i="8"/>
  <c r="T14" i="8"/>
  <c r="S14" i="8"/>
  <c r="Q14" i="8"/>
  <c r="P14" i="8"/>
  <c r="AG13" i="8"/>
  <c r="AA13" i="8"/>
  <c r="Z13" i="8"/>
  <c r="AD13" i="8" s="1"/>
  <c r="AH13" i="8" s="1"/>
  <c r="Y13" i="8"/>
  <c r="X13" i="8"/>
  <c r="U13" i="8"/>
  <c r="T13" i="8"/>
  <c r="S13" i="8"/>
  <c r="Q13" i="8"/>
  <c r="P13" i="8"/>
  <c r="O13" i="8"/>
  <c r="AG12" i="8"/>
  <c r="AD12" i="8"/>
  <c r="AH12" i="8" s="1"/>
  <c r="Y12" i="8"/>
  <c r="X12" i="8"/>
  <c r="T12" i="8"/>
  <c r="S12" i="8"/>
  <c r="U12" i="8" s="1"/>
  <c r="Q12" i="8"/>
  <c r="P12" i="8"/>
  <c r="O12" i="8"/>
  <c r="AG11" i="8"/>
  <c r="AA11" i="8"/>
  <c r="Z11" i="8"/>
  <c r="AD11" i="8" s="1"/>
  <c r="AH11" i="8" s="1"/>
  <c r="Y11" i="8"/>
  <c r="X11" i="8"/>
  <c r="U11" i="8"/>
  <c r="T11" i="8"/>
  <c r="S11" i="8"/>
  <c r="Q11" i="8"/>
  <c r="P11" i="8"/>
  <c r="O11" i="8"/>
  <c r="AG10" i="8"/>
  <c r="AD10" i="8"/>
  <c r="AH10" i="8" s="1"/>
  <c r="Y10" i="8"/>
  <c r="X10" i="8"/>
  <c r="T10" i="8"/>
  <c r="S10" i="8"/>
  <c r="U10" i="8" s="1"/>
  <c r="Q10" i="8"/>
  <c r="P10" i="8"/>
  <c r="O10" i="8"/>
  <c r="AG9" i="8"/>
  <c r="AA9" i="8"/>
  <c r="Z9" i="8"/>
  <c r="AD9" i="8" s="1"/>
  <c r="AH9" i="8" s="1"/>
  <c r="Y9" i="8"/>
  <c r="X9" i="8"/>
  <c r="U9" i="8"/>
  <c r="T9" i="8"/>
  <c r="S9" i="8"/>
  <c r="Q9" i="8"/>
  <c r="P9" i="8"/>
  <c r="O9" i="8"/>
  <c r="AG8" i="8"/>
  <c r="AD8" i="8"/>
  <c r="AH8" i="8" s="1"/>
  <c r="Y8" i="8"/>
  <c r="X8" i="8"/>
  <c r="T8" i="8"/>
  <c r="S8" i="8"/>
  <c r="U8" i="8" s="1"/>
  <c r="Q8" i="8"/>
  <c r="P8" i="8"/>
  <c r="O8" i="8"/>
  <c r="AG7" i="8"/>
  <c r="AD7" i="8"/>
  <c r="AH7" i="8" s="1"/>
  <c r="Y7" i="8"/>
  <c r="X7" i="8"/>
  <c r="S7" i="8"/>
  <c r="Q7" i="8"/>
  <c r="U7" i="8" s="1"/>
  <c r="P7" i="8"/>
  <c r="O7" i="8"/>
  <c r="AG6" i="8"/>
  <c r="AD6" i="8"/>
  <c r="AH6" i="8" s="1"/>
  <c r="Y6" i="8"/>
  <c r="X6" i="8"/>
  <c r="Q6" i="8"/>
  <c r="T6" i="8" s="1"/>
  <c r="P6" i="8"/>
  <c r="S6" i="8" s="1"/>
  <c r="O6" i="8"/>
  <c r="Y5" i="8"/>
  <c r="X5" i="8"/>
  <c r="S5" i="8"/>
  <c r="Q5" i="8"/>
  <c r="AA5" i="8" s="1"/>
  <c r="P5" i="8"/>
  <c r="Z5" i="8" s="1"/>
  <c r="AD5" i="8" s="1"/>
  <c r="O5" i="8"/>
  <c r="Z4" i="8"/>
  <c r="AD4" i="8" s="1"/>
  <c r="Y4" i="8"/>
  <c r="AG81" i="8" s="1"/>
  <c r="AH81" i="8" s="1"/>
  <c r="X4" i="8"/>
  <c r="AG38" i="8" s="1"/>
  <c r="T4" i="8"/>
  <c r="S4" i="8"/>
  <c r="U4" i="8" s="1"/>
  <c r="Q4" i="8"/>
  <c r="AA4" i="8" s="1"/>
  <c r="P4" i="8"/>
  <c r="O4" i="8"/>
  <c r="AG3" i="8"/>
  <c r="AA3" i="8"/>
  <c r="Z3" i="8"/>
  <c r="AD3" i="8" s="1"/>
  <c r="AH3" i="8" s="1"/>
  <c r="Y3" i="8"/>
  <c r="X3" i="8"/>
  <c r="U3" i="8"/>
  <c r="T3" i="8"/>
  <c r="S3" i="8"/>
  <c r="Q3" i="8"/>
  <c r="P3" i="8"/>
  <c r="O3" i="8"/>
  <c r="T12" i="9" l="1"/>
  <c r="S35" i="9"/>
  <c r="U35" i="9" s="1"/>
  <c r="T58" i="9"/>
  <c r="AA87" i="9"/>
  <c r="AC60" i="9"/>
  <c r="AA12" i="9"/>
  <c r="S19" i="9"/>
  <c r="U19" i="9" s="1"/>
  <c r="T46" i="9"/>
  <c r="O59" i="9"/>
  <c r="AC81" i="9"/>
  <c r="AE90" i="9"/>
  <c r="AE15" i="9"/>
  <c r="T17" i="9"/>
  <c r="T30" i="9"/>
  <c r="P31" i="9"/>
  <c r="S31" i="9" s="1"/>
  <c r="T40" i="9"/>
  <c r="AD28" i="9"/>
  <c r="T11" i="9"/>
  <c r="AD3" i="9"/>
  <c r="U5" i="9"/>
  <c r="AD18" i="9"/>
  <c r="AC39" i="9"/>
  <c r="Z41" i="9"/>
  <c r="T82" i="9"/>
  <c r="AE89" i="9"/>
  <c r="AD70" i="9"/>
  <c r="AC72" i="9"/>
  <c r="S23" i="9"/>
  <c r="U23" i="9" s="1"/>
  <c r="AC87" i="9"/>
  <c r="AD26" i="9"/>
  <c r="U7" i="9"/>
  <c r="AC63" i="9"/>
  <c r="AE8" i="9"/>
  <c r="AC10" i="9"/>
  <c r="U14" i="9"/>
  <c r="U18" i="9"/>
  <c r="Z64" i="9"/>
  <c r="Z89" i="9"/>
  <c r="U45" i="9"/>
  <c r="AA55" i="9"/>
  <c r="AC55" i="9"/>
  <c r="AD2" i="9"/>
  <c r="U9" i="9"/>
  <c r="AC25" i="9"/>
  <c r="AE38" i="9"/>
  <c r="AE84" i="9"/>
  <c r="AD90" i="9"/>
  <c r="T5" i="9"/>
  <c r="AA51" i="9"/>
  <c r="S64" i="9"/>
  <c r="U64" i="9" s="1"/>
  <c r="T70" i="9"/>
  <c r="S81" i="9"/>
  <c r="T84" i="9"/>
  <c r="T25" i="9"/>
  <c r="T38" i="9"/>
  <c r="T42" i="9"/>
  <c r="S49" i="9"/>
  <c r="U49" i="9" s="1"/>
  <c r="T57" i="9"/>
  <c r="T64" i="9"/>
  <c r="T76" i="9"/>
  <c r="AC24" i="9"/>
  <c r="U25" i="9"/>
  <c r="S37" i="9"/>
  <c r="U37" i="9" s="1"/>
  <c r="T49" i="9"/>
  <c r="AA66" i="9"/>
  <c r="AA84" i="9"/>
  <c r="AD8" i="9"/>
  <c r="U36" i="9"/>
  <c r="T37" i="9"/>
  <c r="AE47" i="9"/>
  <c r="AE54" i="9"/>
  <c r="U59" i="9"/>
  <c r="AE69" i="9"/>
  <c r="U76" i="9"/>
  <c r="AA81" i="9"/>
  <c r="AD88" i="9"/>
  <c r="AD24" i="9"/>
  <c r="AE26" i="9"/>
  <c r="AA36" i="9"/>
  <c r="AA37" i="9"/>
  <c r="AE43" i="9"/>
  <c r="AA44" i="9"/>
  <c r="AC61" i="9"/>
  <c r="AC70" i="9"/>
  <c r="U77" i="9"/>
  <c r="Z87" i="9"/>
  <c r="AC2" i="9"/>
  <c r="T3" i="9"/>
  <c r="T9" i="9"/>
  <c r="T19" i="9"/>
  <c r="AE21" i="9"/>
  <c r="AE25" i="9"/>
  <c r="Z26" i="9"/>
  <c r="AE28" i="9"/>
  <c r="AD35" i="9"/>
  <c r="AC36" i="9"/>
  <c r="AD37" i="9"/>
  <c r="AD43" i="9"/>
  <c r="O57" i="9"/>
  <c r="AA68" i="9"/>
  <c r="AA86" i="9"/>
  <c r="U26" i="9"/>
  <c r="AE16" i="9"/>
  <c r="U42" i="9"/>
  <c r="AE87" i="9"/>
  <c r="T2" i="9"/>
  <c r="AE18" i="9"/>
  <c r="Z4" i="9"/>
  <c r="AD10" i="9"/>
  <c r="AD15" i="9"/>
  <c r="S24" i="9"/>
  <c r="U24" i="9" s="1"/>
  <c r="T29" i="9"/>
  <c r="U34" i="9"/>
  <c r="S36" i="9"/>
  <c r="T44" i="9"/>
  <c r="T61" i="9"/>
  <c r="T68" i="9"/>
  <c r="T69" i="9"/>
  <c r="Z74" i="9"/>
  <c r="AD81" i="9"/>
  <c r="T45" i="9"/>
  <c r="U30" i="9"/>
  <c r="AA72" i="9"/>
  <c r="T13" i="9"/>
  <c r="AE2" i="9"/>
  <c r="T4" i="9"/>
  <c r="T15" i="9"/>
  <c r="Z18" i="9"/>
  <c r="S20" i="9"/>
  <c r="U32" i="9"/>
  <c r="AC66" i="9"/>
  <c r="T78" i="9"/>
  <c r="T83" i="9"/>
  <c r="T87" i="9"/>
  <c r="AC90" i="9"/>
  <c r="AC3" i="9"/>
  <c r="T10" i="9"/>
  <c r="AD17" i="9"/>
  <c r="AA18" i="9"/>
  <c r="AA25" i="9"/>
  <c r="AD39" i="9"/>
  <c r="U46" i="9"/>
  <c r="U52" i="9"/>
  <c r="T56" i="9"/>
  <c r="AD89" i="9"/>
  <c r="AE91" i="9"/>
  <c r="U3" i="9"/>
  <c r="AA24" i="9"/>
  <c r="AD25" i="9"/>
  <c r="AA29" i="9"/>
  <c r="T32" i="9"/>
  <c r="AE35" i="9"/>
  <c r="AA42" i="9"/>
  <c r="Q50" i="9"/>
  <c r="AD50" i="9" s="1"/>
  <c r="Z69" i="9"/>
  <c r="U75" i="9"/>
  <c r="Z82" i="9"/>
  <c r="S89" i="9"/>
  <c r="U89" i="9" s="1"/>
  <c r="O50" i="9"/>
  <c r="O49" i="9"/>
  <c r="AC49" i="9" s="1"/>
  <c r="O51" i="9"/>
  <c r="AC51" i="9" s="1"/>
  <c r="Q104" i="9"/>
  <c r="P105" i="9"/>
  <c r="AE70" i="9"/>
  <c r="AA3" i="9"/>
  <c r="U4" i="9"/>
  <c r="T8" i="9"/>
  <c r="AC12" i="9"/>
  <c r="AA15" i="9"/>
  <c r="U16" i="9"/>
  <c r="AC18" i="9"/>
  <c r="S21" i="9"/>
  <c r="T23" i="9"/>
  <c r="AE24" i="9"/>
  <c r="T26" i="9"/>
  <c r="AC29" i="9"/>
  <c r="Q33" i="9"/>
  <c r="T35" i="9"/>
  <c r="AE36" i="9"/>
  <c r="U38" i="9"/>
  <c r="AC41" i="9"/>
  <c r="AC44" i="9"/>
  <c r="AD55" i="9"/>
  <c r="AD60" i="9"/>
  <c r="AD63" i="9"/>
  <c r="AD66" i="9"/>
  <c r="U69" i="9"/>
  <c r="AD72" i="9"/>
  <c r="AA74" i="9"/>
  <c r="AE81" i="9"/>
  <c r="U84" i="9"/>
  <c r="AD86" i="9"/>
  <c r="T89" i="9"/>
  <c r="Q105" i="9"/>
  <c r="T7" i="9"/>
  <c r="AD29" i="9"/>
  <c r="T34" i="9"/>
  <c r="AD41" i="9"/>
  <c r="AD44" i="9"/>
  <c r="T47" i="9"/>
  <c r="T54" i="9"/>
  <c r="AE55" i="9"/>
  <c r="AE60" i="9"/>
  <c r="T62" i="9"/>
  <c r="AE63" i="9"/>
  <c r="T65" i="9"/>
  <c r="AE66" i="9"/>
  <c r="AE72" i="9"/>
  <c r="AC74" i="9"/>
  <c r="S85" i="9"/>
  <c r="U85" i="9" s="1"/>
  <c r="AE86" i="9"/>
  <c r="AA88" i="9"/>
  <c r="AE39" i="9"/>
  <c r="S6" i="9"/>
  <c r="U6" i="9" s="1"/>
  <c r="AD12" i="9"/>
  <c r="S28" i="9"/>
  <c r="U28" i="9" s="1"/>
  <c r="S43" i="9"/>
  <c r="U43" i="9" s="1"/>
  <c r="AE12" i="9"/>
  <c r="AA19" i="9"/>
  <c r="T28" i="9"/>
  <c r="AE29" i="9"/>
  <c r="Q31" i="9"/>
  <c r="AC37" i="9"/>
  <c r="AE41" i="9"/>
  <c r="T43" i="9"/>
  <c r="AE44" i="9"/>
  <c r="AA46" i="9"/>
  <c r="U47" i="9"/>
  <c r="AA49" i="9"/>
  <c r="AA52" i="9"/>
  <c r="U54" i="9"/>
  <c r="AA61" i="9"/>
  <c r="U62" i="9"/>
  <c r="AA64" i="9"/>
  <c r="U65" i="9"/>
  <c r="AD74" i="9"/>
  <c r="AC82" i="9"/>
  <c r="Z84" i="9"/>
  <c r="T85" i="9"/>
  <c r="AC88" i="9"/>
  <c r="U2" i="9"/>
  <c r="AA4" i="9"/>
  <c r="U10" i="9"/>
  <c r="AA16" i="9"/>
  <c r="U17" i="9"/>
  <c r="AD19" i="9"/>
  <c r="AC20" i="9"/>
  <c r="AA21" i="9"/>
  <c r="Z23" i="9"/>
  <c r="T24" i="9"/>
  <c r="AA38" i="9"/>
  <c r="U39" i="9"/>
  <c r="AC42" i="9"/>
  <c r="AD46" i="9"/>
  <c r="AD52" i="9"/>
  <c r="AD61" i="9"/>
  <c r="AD64" i="9"/>
  <c r="AA69" i="9"/>
  <c r="U70" i="9"/>
  <c r="T81" i="9"/>
  <c r="AC84" i="9"/>
  <c r="AD87" i="9"/>
  <c r="Z38" i="9"/>
  <c r="AC4" i="9"/>
  <c r="AA8" i="9"/>
  <c r="AC16" i="9"/>
  <c r="AE19" i="9"/>
  <c r="AD20" i="9"/>
  <c r="AC21" i="9"/>
  <c r="AA26" i="9"/>
  <c r="S29" i="9"/>
  <c r="U29" i="9" s="1"/>
  <c r="AA35" i="9"/>
  <c r="AC38" i="9"/>
  <c r="S41" i="9"/>
  <c r="U41" i="9" s="1"/>
  <c r="AD42" i="9"/>
  <c r="AE46" i="9"/>
  <c r="AE49" i="9"/>
  <c r="T51" i="9"/>
  <c r="AE52" i="9"/>
  <c r="T55" i="9"/>
  <c r="T60" i="9"/>
  <c r="AE61" i="9"/>
  <c r="T63" i="9"/>
  <c r="AE64" i="9"/>
  <c r="T66" i="9"/>
  <c r="AC69" i="9"/>
  <c r="T72" i="9"/>
  <c r="U81" i="9"/>
  <c r="AD84" i="9"/>
  <c r="Z85" i="9"/>
  <c r="T86" i="9"/>
  <c r="AA89" i="9"/>
  <c r="Z90" i="9"/>
  <c r="Z16" i="9"/>
  <c r="AD4" i="9"/>
  <c r="AC8" i="9"/>
  <c r="AD16" i="9"/>
  <c r="AD21" i="9"/>
  <c r="AC23" i="9"/>
  <c r="AC26" i="9"/>
  <c r="Z28" i="9"/>
  <c r="AC35" i="9"/>
  <c r="AD38" i="9"/>
  <c r="AE42" i="9"/>
  <c r="AA47" i="9"/>
  <c r="U51" i="9"/>
  <c r="AA54" i="9"/>
  <c r="U55" i="9"/>
  <c r="U60" i="9"/>
  <c r="AA62" i="9"/>
  <c r="U63" i="9"/>
  <c r="AA65" i="9"/>
  <c r="U66" i="9"/>
  <c r="AD69" i="9"/>
  <c r="U72" i="9"/>
  <c r="S74" i="9"/>
  <c r="U74" i="9" s="1"/>
  <c r="S79" i="9"/>
  <c r="U79" i="9" s="1"/>
  <c r="AA85" i="9"/>
  <c r="U86" i="9"/>
  <c r="AC89" i="9"/>
  <c r="AA90" i="9"/>
  <c r="O101" i="9"/>
  <c r="AE4" i="9"/>
  <c r="Z17" i="9"/>
  <c r="AD23" i="9"/>
  <c r="AA28" i="9"/>
  <c r="Z39" i="9"/>
  <c r="AA43" i="9"/>
  <c r="AC47" i="9"/>
  <c r="AC54" i="9"/>
  <c r="AC62" i="9"/>
  <c r="AC65" i="9"/>
  <c r="Z70" i="9"/>
  <c r="AC85" i="9"/>
  <c r="AA91" i="9"/>
  <c r="P101" i="9"/>
  <c r="O102" i="9"/>
  <c r="Q48" i="9"/>
  <c r="AA2" i="9"/>
  <c r="AA10" i="9"/>
  <c r="AA17" i="9"/>
  <c r="Z24" i="9"/>
  <c r="AC28" i="9"/>
  <c r="AA39" i="9"/>
  <c r="AC43" i="9"/>
  <c r="AD47" i="9"/>
  <c r="AD54" i="9"/>
  <c r="AD62" i="9"/>
  <c r="AD65" i="9"/>
  <c r="AA70" i="9"/>
  <c r="AD85" i="9"/>
  <c r="AC91" i="9"/>
  <c r="Q101" i="9"/>
  <c r="P102" i="9"/>
  <c r="O103" i="9"/>
  <c r="Z72" i="9"/>
  <c r="AE85" i="9"/>
  <c r="Z86" i="9"/>
  <c r="AD91" i="9"/>
  <c r="Q102" i="9"/>
  <c r="P103" i="9"/>
  <c r="Z103" i="9" s="1"/>
  <c r="O104" i="9"/>
  <c r="Z66" i="9"/>
  <c r="AD29" i="8"/>
  <c r="AH29" i="8" s="1"/>
  <c r="U37" i="8"/>
  <c r="AH44" i="8"/>
  <c r="U84" i="8"/>
  <c r="U27" i="8"/>
  <c r="AD91" i="8"/>
  <c r="AH91" i="8" s="1"/>
  <c r="AD36" i="8"/>
  <c r="AH36" i="8" s="1"/>
  <c r="AH47" i="8"/>
  <c r="AD85" i="8"/>
  <c r="AH85" i="8" s="1"/>
  <c r="AD89" i="8"/>
  <c r="AH17" i="8"/>
  <c r="U53" i="8"/>
  <c r="T7" i="8"/>
  <c r="S31" i="8"/>
  <c r="U31" i="8" s="1"/>
  <c r="AA27" i="8"/>
  <c r="AD27" i="8" s="1"/>
  <c r="AH27" i="8" s="1"/>
  <c r="AA36" i="8"/>
  <c r="AA53" i="8"/>
  <c r="AD53" i="8" s="1"/>
  <c r="AH53" i="8" s="1"/>
  <c r="AA88" i="8"/>
  <c r="AD88" i="8" s="1"/>
  <c r="AH88" i="8" s="1"/>
  <c r="Q102" i="8"/>
  <c r="AA102" i="8" s="1"/>
  <c r="T24" i="8"/>
  <c r="S82" i="8"/>
  <c r="T90" i="8"/>
  <c r="AG95" i="8"/>
  <c r="AH95" i="8" s="1"/>
  <c r="O105" i="8"/>
  <c r="Q106" i="8"/>
  <c r="AA106" i="8" s="1"/>
  <c r="U29" i="8"/>
  <c r="T50" i="8"/>
  <c r="O55" i="8"/>
  <c r="U76" i="8"/>
  <c r="Z92" i="8"/>
  <c r="AD92" i="8" s="1"/>
  <c r="AG97" i="8"/>
  <c r="AH97" i="8" s="1"/>
  <c r="U6" i="8"/>
  <c r="T25" i="8"/>
  <c r="U30" i="8"/>
  <c r="T31" i="8"/>
  <c r="AG40" i="8"/>
  <c r="AH40" i="8" s="1"/>
  <c r="AG42" i="8"/>
  <c r="AH42" i="8" s="1"/>
  <c r="U50" i="8"/>
  <c r="P55" i="8"/>
  <c r="S73" i="8"/>
  <c r="T82" i="8"/>
  <c r="S83" i="8"/>
  <c r="S85" i="8"/>
  <c r="U85" i="8" s="1"/>
  <c r="S86" i="8"/>
  <c r="U86" i="8" s="1"/>
  <c r="S87" i="8"/>
  <c r="U90" i="8"/>
  <c r="P105" i="8"/>
  <c r="P51" i="8"/>
  <c r="S51" i="8" s="1"/>
  <c r="U82" i="8"/>
  <c r="AG17" i="8"/>
  <c r="U26" i="8"/>
  <c r="T27" i="8"/>
  <c r="Q34" i="8"/>
  <c r="T36" i="8"/>
  <c r="AG44" i="8"/>
  <c r="U52" i="8"/>
  <c r="T53" i="8"/>
  <c r="Q56" i="8"/>
  <c r="T60" i="8"/>
  <c r="U61" i="8"/>
  <c r="T62" i="8"/>
  <c r="U73" i="8"/>
  <c r="U83" i="8"/>
  <c r="T84" i="8"/>
  <c r="U87" i="8"/>
  <c r="T88" i="8"/>
  <c r="AG92" i="8"/>
  <c r="P104" i="8"/>
  <c r="T5" i="8"/>
  <c r="T29" i="8"/>
  <c r="AG18" i="8"/>
  <c r="AH18" i="8" s="1"/>
  <c r="Z24" i="8"/>
  <c r="AD24" i="8" s="1"/>
  <c r="Z30" i="8"/>
  <c r="AD30" i="8" s="1"/>
  <c r="AH30" i="8" s="1"/>
  <c r="T35" i="8"/>
  <c r="T37" i="8"/>
  <c r="AG47" i="8"/>
  <c r="AA49" i="8"/>
  <c r="AD49" i="8" s="1"/>
  <c r="AH49" i="8" s="1"/>
  <c r="T59" i="8"/>
  <c r="T63" i="8"/>
  <c r="T69" i="8"/>
  <c r="Z90" i="8"/>
  <c r="AD90" i="8" s="1"/>
  <c r="AH90" i="8" s="1"/>
  <c r="AG101" i="8"/>
  <c r="AH101" i="8" s="1"/>
  <c r="O103" i="8"/>
  <c r="Q104" i="8"/>
  <c r="AA104" i="8" s="1"/>
  <c r="Q51" i="8"/>
  <c r="U5" i="8"/>
  <c r="S27" i="8"/>
  <c r="P56" i="8"/>
  <c r="S56" i="8" s="1"/>
  <c r="AG4" i="8"/>
  <c r="AH4" i="8" s="1"/>
  <c r="AA24" i="8"/>
  <c r="Z25" i="8"/>
  <c r="AA30" i="8"/>
  <c r="Q32" i="8"/>
  <c r="Z86" i="8"/>
  <c r="AD86" i="8" s="1"/>
  <c r="AH86" i="8" s="1"/>
  <c r="AG91" i="8"/>
  <c r="AG94" i="8"/>
  <c r="AH94" i="8" s="1"/>
  <c r="P103" i="8"/>
  <c r="O106" i="8"/>
  <c r="T49" i="8"/>
  <c r="P106" i="8"/>
  <c r="S36" i="8"/>
  <c r="U36" i="8" s="1"/>
  <c r="T61" i="8"/>
  <c r="T83" i="8"/>
  <c r="T85" i="8"/>
  <c r="T87" i="8"/>
  <c r="Q105" i="8"/>
  <c r="AA105" i="8" s="1"/>
  <c r="AG5" i="8"/>
  <c r="AH5" i="8" s="1"/>
  <c r="AA25" i="8"/>
  <c r="AA86" i="8"/>
  <c r="AG89" i="8"/>
  <c r="O102" i="8"/>
  <c r="Q103" i="8"/>
  <c r="AA103" i="8" s="1"/>
  <c r="T26" i="8"/>
  <c r="T52" i="8"/>
  <c r="T73" i="8"/>
  <c r="S88" i="8"/>
  <c r="U88" i="8" s="1"/>
  <c r="AG23" i="8"/>
  <c r="AH23" i="8" s="1"/>
  <c r="AG24" i="8"/>
  <c r="AA50" i="9" l="1"/>
  <c r="T50" i="9"/>
  <c r="AD49" i="9"/>
  <c r="AE50" i="9"/>
  <c r="U50" i="9"/>
  <c r="AE103" i="9"/>
  <c r="Z102" i="9"/>
  <c r="AC50" i="9"/>
  <c r="AE51" i="9"/>
  <c r="U33" i="9"/>
  <c r="T33" i="9"/>
  <c r="AA103" i="9"/>
  <c r="AC103" i="9"/>
  <c r="AD103" i="9"/>
  <c r="AE101" i="9"/>
  <c r="AD101" i="9"/>
  <c r="AC101" i="9"/>
  <c r="AA101" i="9"/>
  <c r="AE105" i="9"/>
  <c r="AD105" i="9"/>
  <c r="AC105" i="9"/>
  <c r="AA105" i="9"/>
  <c r="Z105" i="9"/>
  <c r="AE104" i="9"/>
  <c r="AD104" i="9"/>
  <c r="AC104" i="9"/>
  <c r="AA104" i="9"/>
  <c r="Z101" i="9"/>
  <c r="AE102" i="9"/>
  <c r="AD102" i="9"/>
  <c r="AC102" i="9"/>
  <c r="AA102" i="9"/>
  <c r="AD51" i="9"/>
  <c r="AA48" i="9"/>
  <c r="U48" i="9"/>
  <c r="T48" i="9"/>
  <c r="AE48" i="9"/>
  <c r="AD48" i="9"/>
  <c r="AC48" i="9"/>
  <c r="U31" i="9"/>
  <c r="T31" i="9"/>
  <c r="Z104" i="9"/>
  <c r="AA55" i="8"/>
  <c r="AD55" i="8" s="1"/>
  <c r="AH55" i="8" s="1"/>
  <c r="S55" i="8"/>
  <c r="U55" i="8" s="1"/>
  <c r="AH24" i="8"/>
  <c r="AD25" i="8"/>
  <c r="AH25" i="8" s="1"/>
  <c r="Z104" i="8"/>
  <c r="AD104" i="8" s="1"/>
  <c r="AH104" i="8" s="1"/>
  <c r="U56" i="8"/>
  <c r="AA56" i="8"/>
  <c r="AD56" i="8" s="1"/>
  <c r="AH56" i="8" s="1"/>
  <c r="T56" i="8"/>
  <c r="Z105" i="8"/>
  <c r="AD105" i="8" s="1"/>
  <c r="AH105" i="8" s="1"/>
  <c r="T32" i="8"/>
  <c r="U32" i="8"/>
  <c r="Z106" i="8"/>
  <c r="AD106" i="8" s="1"/>
  <c r="AH106" i="8" s="1"/>
  <c r="AH92" i="8"/>
  <c r="T55" i="8"/>
  <c r="U34" i="8"/>
  <c r="T34" i="8"/>
  <c r="Z102" i="8"/>
  <c r="AD102" i="8" s="1"/>
  <c r="AH102" i="8" s="1"/>
  <c r="Z103" i="8"/>
  <c r="AD103" i="8" s="1"/>
  <c r="AH103" i="8" s="1"/>
  <c r="AA51" i="8"/>
  <c r="AD51" i="8" s="1"/>
  <c r="AH51" i="8" s="1"/>
  <c r="U51" i="8"/>
  <c r="T51" i="8"/>
  <c r="AH89" i="8"/>
  <c r="AC2" i="7" l="1"/>
  <c r="AE100" i="7"/>
  <c r="AE99" i="7"/>
  <c r="AE98" i="7"/>
  <c r="AE97" i="7"/>
  <c r="AE96" i="7"/>
  <c r="AE95" i="7"/>
  <c r="AE94" i="7"/>
  <c r="AE93" i="7"/>
  <c r="AE92" i="7"/>
  <c r="AE80" i="7"/>
  <c r="AE73" i="7"/>
  <c r="AE71" i="7"/>
  <c r="AE67" i="7"/>
  <c r="AE27" i="7"/>
  <c r="AE22" i="7"/>
  <c r="AD100" i="7"/>
  <c r="AD99" i="7"/>
  <c r="AD98" i="7"/>
  <c r="AD97" i="7"/>
  <c r="AD96" i="7"/>
  <c r="AD95" i="7"/>
  <c r="AD94" i="7"/>
  <c r="AD93" i="7"/>
  <c r="AD92" i="7"/>
  <c r="AD80" i="7"/>
  <c r="AD73" i="7"/>
  <c r="AD71" i="7"/>
  <c r="AD67" i="7"/>
  <c r="AD27" i="7"/>
  <c r="AD22" i="7"/>
  <c r="AC100" i="7"/>
  <c r="AC99" i="7"/>
  <c r="AC98" i="7"/>
  <c r="AC97" i="7"/>
  <c r="AC96" i="7"/>
  <c r="AC95" i="7"/>
  <c r="AC94" i="7"/>
  <c r="AC93" i="7"/>
  <c r="AC92" i="7"/>
  <c r="AC80" i="7"/>
  <c r="AC73" i="7"/>
  <c r="AC71" i="7"/>
  <c r="AC67" i="7"/>
  <c r="AC27" i="7"/>
  <c r="AC22" i="7"/>
  <c r="P15" i="7"/>
  <c r="W105" i="7" l="1"/>
  <c r="R105" i="7"/>
  <c r="W104" i="7"/>
  <c r="R104" i="7"/>
  <c r="W103" i="7"/>
  <c r="R103" i="7"/>
  <c r="W102" i="7"/>
  <c r="W101" i="7"/>
  <c r="R102" i="7"/>
  <c r="R101" i="7"/>
  <c r="X3" i="7"/>
  <c r="Y3" i="7"/>
  <c r="X4" i="7"/>
  <c r="Y4" i="7"/>
  <c r="X5" i="7"/>
  <c r="Y5" i="7"/>
  <c r="X6" i="7"/>
  <c r="Y6" i="7"/>
  <c r="X7" i="7"/>
  <c r="Y7" i="7"/>
  <c r="X8" i="7"/>
  <c r="Y8" i="7"/>
  <c r="X9" i="7"/>
  <c r="Y9" i="7"/>
  <c r="X10" i="7"/>
  <c r="Y10" i="7"/>
  <c r="X11" i="7"/>
  <c r="Y11" i="7"/>
  <c r="X12" i="7"/>
  <c r="Y12" i="7"/>
  <c r="X13" i="7"/>
  <c r="Y13" i="7"/>
  <c r="X14" i="7"/>
  <c r="Y14" i="7"/>
  <c r="X15" i="7"/>
  <c r="Y15" i="7"/>
  <c r="X16" i="7"/>
  <c r="Y16" i="7"/>
  <c r="X17" i="7"/>
  <c r="Y17" i="7"/>
  <c r="X18" i="7"/>
  <c r="X19" i="7"/>
  <c r="X20" i="7"/>
  <c r="Y20" i="7"/>
  <c r="X21" i="7"/>
  <c r="Y21" i="7"/>
  <c r="X22" i="7"/>
  <c r="Y22" i="7"/>
  <c r="X23" i="7"/>
  <c r="Y23" i="7"/>
  <c r="X24" i="7"/>
  <c r="Y24" i="7"/>
  <c r="X25" i="7"/>
  <c r="Y25" i="7"/>
  <c r="X26" i="7"/>
  <c r="Y26" i="7"/>
  <c r="X27" i="7"/>
  <c r="Y27" i="7"/>
  <c r="X28" i="7"/>
  <c r="Y28" i="7"/>
  <c r="X29" i="7"/>
  <c r="Y29" i="7"/>
  <c r="X30" i="7"/>
  <c r="Y30" i="7"/>
  <c r="X31" i="7"/>
  <c r="Y31" i="7"/>
  <c r="X32" i="7"/>
  <c r="Y32" i="7"/>
  <c r="X33" i="7"/>
  <c r="Y33" i="7"/>
  <c r="X34" i="7"/>
  <c r="Y34" i="7"/>
  <c r="X35" i="7"/>
  <c r="Y35" i="7"/>
  <c r="X36" i="7"/>
  <c r="Y36" i="7"/>
  <c r="X37" i="7"/>
  <c r="Y37" i="7"/>
  <c r="X38" i="7"/>
  <c r="Y38" i="7"/>
  <c r="X39" i="7"/>
  <c r="Y39" i="7"/>
  <c r="X40" i="7"/>
  <c r="Y40" i="7"/>
  <c r="X41" i="7"/>
  <c r="Y41" i="7"/>
  <c r="X42" i="7"/>
  <c r="Y42" i="7"/>
  <c r="X43" i="7"/>
  <c r="Y43" i="7"/>
  <c r="X44" i="7"/>
  <c r="Y44" i="7"/>
  <c r="X45" i="7"/>
  <c r="Y45" i="7"/>
  <c r="X46" i="7"/>
  <c r="Y46" i="7"/>
  <c r="X47" i="7"/>
  <c r="Y47" i="7"/>
  <c r="X48" i="7"/>
  <c r="Y48" i="7"/>
  <c r="X49" i="7"/>
  <c r="Y49" i="7"/>
  <c r="X50" i="7"/>
  <c r="Y50" i="7"/>
  <c r="X51" i="7"/>
  <c r="Y51" i="7"/>
  <c r="X52" i="7"/>
  <c r="Y52" i="7"/>
  <c r="X54" i="7"/>
  <c r="Y54" i="7"/>
  <c r="X55" i="7"/>
  <c r="Y55" i="7"/>
  <c r="X56" i="7"/>
  <c r="Y56" i="7"/>
  <c r="X57" i="7"/>
  <c r="Y57" i="7"/>
  <c r="X58" i="7"/>
  <c r="Y58" i="7"/>
  <c r="X59" i="7"/>
  <c r="Y59" i="7"/>
  <c r="X60" i="7"/>
  <c r="Y60" i="7"/>
  <c r="X61" i="7"/>
  <c r="Y61" i="7"/>
  <c r="X62" i="7"/>
  <c r="Y62" i="7"/>
  <c r="X63" i="7"/>
  <c r="Y63" i="7"/>
  <c r="X64" i="7"/>
  <c r="Y64" i="7"/>
  <c r="X65" i="7"/>
  <c r="Y65" i="7"/>
  <c r="X66" i="7"/>
  <c r="Y66" i="7"/>
  <c r="X67" i="7"/>
  <c r="Y67" i="7"/>
  <c r="X68" i="7"/>
  <c r="Y68" i="7"/>
  <c r="X69" i="7"/>
  <c r="Y69" i="7"/>
  <c r="X70" i="7"/>
  <c r="Y70" i="7"/>
  <c r="X71" i="7"/>
  <c r="Y71" i="7"/>
  <c r="X72" i="7"/>
  <c r="Y72" i="7"/>
  <c r="X73" i="7"/>
  <c r="Y73" i="7"/>
  <c r="X74" i="7"/>
  <c r="Y74" i="7"/>
  <c r="X75" i="7"/>
  <c r="Y75" i="7"/>
  <c r="X76" i="7"/>
  <c r="Y76" i="7"/>
  <c r="X77" i="7"/>
  <c r="Y77" i="7"/>
  <c r="X78" i="7"/>
  <c r="Y78" i="7"/>
  <c r="X79" i="7"/>
  <c r="Y79" i="7"/>
  <c r="X80" i="7"/>
  <c r="Y80" i="7"/>
  <c r="X81" i="7"/>
  <c r="Y81" i="7"/>
  <c r="X82" i="7"/>
  <c r="Y82" i="7"/>
  <c r="X83" i="7"/>
  <c r="Y83" i="7"/>
  <c r="X84" i="7"/>
  <c r="X85" i="7"/>
  <c r="X86" i="7"/>
  <c r="Y86" i="7"/>
  <c r="X87" i="7"/>
  <c r="Y87" i="7"/>
  <c r="X88" i="7"/>
  <c r="Y88" i="7"/>
  <c r="X89" i="7"/>
  <c r="Y89" i="7"/>
  <c r="X90" i="7"/>
  <c r="Y90" i="7"/>
  <c r="X91" i="7"/>
  <c r="Y91" i="7"/>
  <c r="X92" i="7"/>
  <c r="Y92" i="7"/>
  <c r="X93" i="7"/>
  <c r="Y93" i="7"/>
  <c r="X94" i="7"/>
  <c r="Y94" i="7"/>
  <c r="X95" i="7"/>
  <c r="Y95" i="7"/>
  <c r="X96" i="7"/>
  <c r="Y96" i="7"/>
  <c r="X97" i="7"/>
  <c r="Y97" i="7"/>
  <c r="X98" i="7"/>
  <c r="Y98" i="7"/>
  <c r="X99" i="7"/>
  <c r="Y99" i="7"/>
  <c r="X100" i="7"/>
  <c r="Y100" i="7"/>
  <c r="Y2" i="7"/>
  <c r="X2" i="7"/>
  <c r="AA100" i="7" l="1"/>
  <c r="Z100" i="7"/>
  <c r="AA99" i="7"/>
  <c r="Z99" i="7"/>
  <c r="AA98" i="7"/>
  <c r="Z98" i="7"/>
  <c r="AA97" i="7"/>
  <c r="Z97" i="7"/>
  <c r="AA96" i="7"/>
  <c r="Z96" i="7"/>
  <c r="AA94" i="7"/>
  <c r="Z94" i="7"/>
  <c r="AA93" i="7"/>
  <c r="Z93" i="7"/>
  <c r="AA92" i="7"/>
  <c r="Z92" i="7"/>
  <c r="Q91" i="7"/>
  <c r="P91" i="7"/>
  <c r="O91" i="7"/>
  <c r="Q90" i="7"/>
  <c r="P90" i="7"/>
  <c r="O90" i="7"/>
  <c r="Q89" i="7"/>
  <c r="P89" i="7"/>
  <c r="O89" i="7"/>
  <c r="Z88" i="7"/>
  <c r="Q88" i="7"/>
  <c r="Q87" i="7"/>
  <c r="P87" i="7"/>
  <c r="S87" i="7" s="1"/>
  <c r="O87" i="7"/>
  <c r="Q86" i="7"/>
  <c r="P86" i="7"/>
  <c r="S86" i="7" s="1"/>
  <c r="O86" i="7"/>
  <c r="Q85" i="7"/>
  <c r="P85" i="7"/>
  <c r="P105" i="7" s="1"/>
  <c r="O85" i="7"/>
  <c r="O105" i="7" s="1"/>
  <c r="Q84" i="7"/>
  <c r="P84" i="7"/>
  <c r="S84" i="7" s="1"/>
  <c r="O84" i="7"/>
  <c r="Q83" i="7"/>
  <c r="P83" i="7"/>
  <c r="S83" i="7" s="1"/>
  <c r="O83" i="7"/>
  <c r="Q82" i="7"/>
  <c r="P82" i="7"/>
  <c r="O82" i="7"/>
  <c r="Q81" i="7"/>
  <c r="P81" i="7"/>
  <c r="S81" i="7" s="1"/>
  <c r="O81" i="7"/>
  <c r="AA80" i="7"/>
  <c r="Z80" i="7"/>
  <c r="Q79" i="7"/>
  <c r="P79" i="7"/>
  <c r="S79" i="7" s="1"/>
  <c r="O79" i="7"/>
  <c r="Q78" i="7"/>
  <c r="P78" i="7"/>
  <c r="S78" i="7" s="1"/>
  <c r="O78" i="7"/>
  <c r="Q77" i="7"/>
  <c r="P77" i="7"/>
  <c r="S77" i="7" s="1"/>
  <c r="O77" i="7"/>
  <c r="Q76" i="7"/>
  <c r="P76" i="7"/>
  <c r="S76" i="7" s="1"/>
  <c r="O76" i="7"/>
  <c r="Q75" i="7"/>
  <c r="P75" i="7"/>
  <c r="S75" i="7" s="1"/>
  <c r="O75" i="7"/>
  <c r="Q74" i="7"/>
  <c r="P74" i="7"/>
  <c r="O74" i="7"/>
  <c r="AA73" i="7"/>
  <c r="Z73" i="7"/>
  <c r="Q72" i="7"/>
  <c r="P72" i="7"/>
  <c r="S72" i="7" s="1"/>
  <c r="O72" i="7"/>
  <c r="AA71" i="7"/>
  <c r="Z71" i="7"/>
  <c r="Q70" i="7"/>
  <c r="P70" i="7"/>
  <c r="S70" i="7" s="1"/>
  <c r="O70" i="7"/>
  <c r="Q69" i="7"/>
  <c r="P69" i="7"/>
  <c r="O69" i="7"/>
  <c r="Z68" i="7"/>
  <c r="Q68" i="7"/>
  <c r="P68" i="7"/>
  <c r="S68" i="7" s="1"/>
  <c r="O68" i="7"/>
  <c r="AA67" i="7"/>
  <c r="Z67" i="7"/>
  <c r="Q66" i="7"/>
  <c r="P66" i="7"/>
  <c r="S66" i="7" s="1"/>
  <c r="O66" i="7"/>
  <c r="Z65" i="7"/>
  <c r="Q65" i="7"/>
  <c r="P65" i="7"/>
  <c r="S65" i="7" s="1"/>
  <c r="O65" i="7"/>
  <c r="Q64" i="7"/>
  <c r="P64" i="7"/>
  <c r="O64" i="7"/>
  <c r="Z63" i="7"/>
  <c r="Q63" i="7"/>
  <c r="P63" i="7"/>
  <c r="S63" i="7" s="1"/>
  <c r="Z62" i="7"/>
  <c r="Q62" i="7"/>
  <c r="P62" i="7"/>
  <c r="S62" i="7" s="1"/>
  <c r="O62" i="7"/>
  <c r="O63" i="7" s="1"/>
  <c r="Z61" i="7"/>
  <c r="Q61" i="7"/>
  <c r="P61" i="7"/>
  <c r="S61" i="7" s="1"/>
  <c r="Z60" i="7"/>
  <c r="Q60" i="7"/>
  <c r="P60" i="7"/>
  <c r="S60" i="7" s="1"/>
  <c r="O60" i="7"/>
  <c r="O61" i="7" s="1"/>
  <c r="Q59" i="7"/>
  <c r="T59" i="7" s="1"/>
  <c r="P59" i="7"/>
  <c r="S59" i="7" s="1"/>
  <c r="Q58" i="7"/>
  <c r="U58" i="7" s="1"/>
  <c r="P58" i="7"/>
  <c r="S58" i="7" s="1"/>
  <c r="Q57" i="7"/>
  <c r="T57" i="7" s="1"/>
  <c r="P57" i="7"/>
  <c r="S57" i="7" s="1"/>
  <c r="Q56" i="7"/>
  <c r="U56" i="7" s="1"/>
  <c r="P56" i="7"/>
  <c r="S56" i="7" s="1"/>
  <c r="O56" i="7"/>
  <c r="O58" i="7" s="1"/>
  <c r="Z55" i="7"/>
  <c r="Z54" i="7"/>
  <c r="Z52" i="7"/>
  <c r="Q52" i="7"/>
  <c r="P52" i="7"/>
  <c r="P55" i="7" s="1"/>
  <c r="S55" i="7" s="1"/>
  <c r="O52" i="7"/>
  <c r="O55" i="7" s="1"/>
  <c r="Z51" i="7"/>
  <c r="Q51" i="7"/>
  <c r="P51" i="7"/>
  <c r="S51" i="7" s="1"/>
  <c r="Z50" i="7"/>
  <c r="Z49" i="7"/>
  <c r="Q49" i="7"/>
  <c r="P49" i="7"/>
  <c r="S49" i="7" s="1"/>
  <c r="Z48" i="7"/>
  <c r="P48" i="7"/>
  <c r="S48" i="7" s="1"/>
  <c r="Z47" i="7"/>
  <c r="Q47" i="7"/>
  <c r="P47" i="7"/>
  <c r="S47" i="7" s="1"/>
  <c r="O47" i="7"/>
  <c r="O48" i="7" s="1"/>
  <c r="Z46" i="7"/>
  <c r="Q46" i="7"/>
  <c r="P46" i="7"/>
  <c r="S46" i="7" s="1"/>
  <c r="O46" i="7"/>
  <c r="Q45" i="7"/>
  <c r="P45" i="7"/>
  <c r="S45" i="7" s="1"/>
  <c r="O45" i="7"/>
  <c r="Z44" i="7"/>
  <c r="Q44" i="7"/>
  <c r="P44" i="7"/>
  <c r="O44" i="7"/>
  <c r="Z43" i="7"/>
  <c r="Q43" i="7"/>
  <c r="P43" i="7"/>
  <c r="S43" i="7" s="1"/>
  <c r="O43" i="7"/>
  <c r="Z42" i="7"/>
  <c r="Q42" i="7"/>
  <c r="P42" i="7"/>
  <c r="O42" i="7"/>
  <c r="Q41" i="7"/>
  <c r="P41" i="7"/>
  <c r="S41" i="7" s="1"/>
  <c r="O41" i="7"/>
  <c r="Q40" i="7"/>
  <c r="P40" i="7"/>
  <c r="S40" i="7" s="1"/>
  <c r="O40" i="7"/>
  <c r="Q39" i="7"/>
  <c r="P39" i="7"/>
  <c r="O39" i="7"/>
  <c r="S38" i="7"/>
  <c r="Q38" i="7"/>
  <c r="O38" i="7"/>
  <c r="Q37" i="7"/>
  <c r="P37" i="7"/>
  <c r="S37" i="7" s="1"/>
  <c r="O37" i="7"/>
  <c r="Z36" i="7"/>
  <c r="Q36" i="7"/>
  <c r="P36" i="7"/>
  <c r="S36" i="7" s="1"/>
  <c r="O36" i="7"/>
  <c r="Q35" i="7"/>
  <c r="P35" i="7"/>
  <c r="O35" i="7"/>
  <c r="Q34" i="7"/>
  <c r="P34" i="7"/>
  <c r="S34" i="7" s="1"/>
  <c r="O34" i="7"/>
  <c r="O33" i="7"/>
  <c r="Q32" i="7"/>
  <c r="Q33" i="7" s="1"/>
  <c r="P32" i="7"/>
  <c r="S32" i="7" s="1"/>
  <c r="O32" i="7"/>
  <c r="O31" i="7"/>
  <c r="L31" i="7"/>
  <c r="K31" i="7"/>
  <c r="J31" i="7"/>
  <c r="I31" i="7"/>
  <c r="H31" i="7"/>
  <c r="G31" i="7"/>
  <c r="F31" i="7"/>
  <c r="Q30" i="7"/>
  <c r="P30" i="7"/>
  <c r="S30" i="7" s="1"/>
  <c r="O30" i="7"/>
  <c r="Q29" i="7"/>
  <c r="P29" i="7"/>
  <c r="S29" i="7" s="1"/>
  <c r="O29" i="7"/>
  <c r="Q28" i="7"/>
  <c r="P28" i="7"/>
  <c r="O28" i="7"/>
  <c r="AA27" i="7"/>
  <c r="Z27" i="7"/>
  <c r="Q26" i="7"/>
  <c r="P26" i="7"/>
  <c r="S26" i="7" s="1"/>
  <c r="O26" i="7"/>
  <c r="Z25" i="7"/>
  <c r="Q25" i="7"/>
  <c r="P25" i="7"/>
  <c r="S25" i="7" s="1"/>
  <c r="O25" i="7"/>
  <c r="Q24" i="7"/>
  <c r="P24" i="7"/>
  <c r="O24" i="7"/>
  <c r="P23" i="7"/>
  <c r="AA23" i="7" s="1"/>
  <c r="O23" i="7"/>
  <c r="AA22" i="7"/>
  <c r="Z22" i="7"/>
  <c r="P21" i="7"/>
  <c r="Z21" i="7" s="1"/>
  <c r="O21" i="7"/>
  <c r="P20" i="7"/>
  <c r="AA20" i="7" s="1"/>
  <c r="O20" i="7"/>
  <c r="Q19" i="7"/>
  <c r="P19" i="7"/>
  <c r="S19" i="7" s="1"/>
  <c r="O19" i="7"/>
  <c r="Q18" i="7"/>
  <c r="P18" i="7"/>
  <c r="S18" i="7" s="1"/>
  <c r="O18" i="7"/>
  <c r="Q17" i="7"/>
  <c r="P17" i="7"/>
  <c r="O17" i="7"/>
  <c r="Q16" i="7"/>
  <c r="P16" i="7"/>
  <c r="O16" i="7"/>
  <c r="Z15" i="7"/>
  <c r="Q15" i="7"/>
  <c r="S15" i="7"/>
  <c r="O15" i="7"/>
  <c r="Q14" i="7"/>
  <c r="P14" i="7"/>
  <c r="S14" i="7" s="1"/>
  <c r="O14" i="7"/>
  <c r="Q13" i="7"/>
  <c r="U13" i="7" s="1"/>
  <c r="P13" i="7"/>
  <c r="S13" i="7" s="1"/>
  <c r="Z12" i="7"/>
  <c r="Q12" i="7"/>
  <c r="P12" i="7"/>
  <c r="S12" i="7" s="1"/>
  <c r="O12" i="7"/>
  <c r="Q11" i="7"/>
  <c r="P11" i="7"/>
  <c r="S11" i="7" s="1"/>
  <c r="O11" i="7"/>
  <c r="Z10" i="7"/>
  <c r="Q10" i="7"/>
  <c r="P10" i="7"/>
  <c r="S10" i="7" s="1"/>
  <c r="O10" i="7"/>
  <c r="Q9" i="7"/>
  <c r="P9" i="7"/>
  <c r="S9" i="7" s="1"/>
  <c r="O9" i="7"/>
  <c r="Z8" i="7"/>
  <c r="Q8" i="7"/>
  <c r="P8" i="7"/>
  <c r="S8" i="7" s="1"/>
  <c r="O8" i="7"/>
  <c r="Q7" i="7"/>
  <c r="P7" i="7"/>
  <c r="S7" i="7" s="1"/>
  <c r="O7" i="7"/>
  <c r="Q6" i="7"/>
  <c r="P6" i="7"/>
  <c r="S6" i="7" s="1"/>
  <c r="O6" i="7"/>
  <c r="Q5" i="7"/>
  <c r="P5" i="7"/>
  <c r="S5" i="7" s="1"/>
  <c r="O5" i="7"/>
  <c r="Q4" i="7"/>
  <c r="P4" i="7"/>
  <c r="O4" i="7"/>
  <c r="Q3" i="7"/>
  <c r="P3" i="7"/>
  <c r="S3" i="7" s="1"/>
  <c r="O3" i="7"/>
  <c r="Z2" i="7"/>
  <c r="Q2" i="7"/>
  <c r="P2" i="7"/>
  <c r="S2" i="7" s="1"/>
  <c r="O2" i="7"/>
  <c r="AE72" i="7" l="1"/>
  <c r="AC72" i="7"/>
  <c r="AD72" i="7"/>
  <c r="Q48" i="7"/>
  <c r="AC47" i="7"/>
  <c r="AD47" i="7"/>
  <c r="AE47" i="7"/>
  <c r="AE44" i="7"/>
  <c r="AC44" i="7"/>
  <c r="AD44" i="7"/>
  <c r="AD52" i="7"/>
  <c r="AC52" i="7"/>
  <c r="AE52" i="7"/>
  <c r="AD66" i="7"/>
  <c r="AE66" i="7"/>
  <c r="AC66" i="7"/>
  <c r="AC17" i="7"/>
  <c r="AD17" i="7"/>
  <c r="AE17" i="7"/>
  <c r="AC41" i="7"/>
  <c r="AE41" i="7"/>
  <c r="AD41" i="7"/>
  <c r="AD3" i="7"/>
  <c r="AC3" i="7"/>
  <c r="AE3" i="7"/>
  <c r="AD18" i="7"/>
  <c r="AE18" i="7"/>
  <c r="AC18" i="7"/>
  <c r="AC42" i="7"/>
  <c r="AE42" i="7"/>
  <c r="AD42" i="7"/>
  <c r="AC89" i="7"/>
  <c r="AE89" i="7"/>
  <c r="AD89" i="7"/>
  <c r="AC64" i="7"/>
  <c r="AD64" i="7"/>
  <c r="AE64" i="7"/>
  <c r="AC28" i="7"/>
  <c r="AD28" i="7"/>
  <c r="AE28" i="7"/>
  <c r="AA61" i="7"/>
  <c r="AE61" i="7"/>
  <c r="AC61" i="7"/>
  <c r="AD61" i="7"/>
  <c r="AC4" i="7"/>
  <c r="AE4" i="7"/>
  <c r="AD4" i="7"/>
  <c r="AE8" i="7"/>
  <c r="AC8" i="7"/>
  <c r="AD8" i="7"/>
  <c r="AD19" i="7"/>
  <c r="AE19" i="7"/>
  <c r="AC19" i="7"/>
  <c r="AD39" i="7"/>
  <c r="AC39" i="7"/>
  <c r="AE39" i="7"/>
  <c r="AD20" i="7"/>
  <c r="AE20" i="7"/>
  <c r="AC20" i="7"/>
  <c r="AE43" i="7"/>
  <c r="AC43" i="7"/>
  <c r="AD43" i="7"/>
  <c r="AC65" i="7"/>
  <c r="AD65" i="7"/>
  <c r="AE65" i="7"/>
  <c r="AC90" i="7"/>
  <c r="AE90" i="7"/>
  <c r="AD90" i="7"/>
  <c r="AA68" i="7"/>
  <c r="AE68" i="7"/>
  <c r="AD68" i="7"/>
  <c r="AC68" i="7"/>
  <c r="AE15" i="7"/>
  <c r="AC15" i="7"/>
  <c r="AD15" i="7"/>
  <c r="AC24" i="7"/>
  <c r="AE24" i="7"/>
  <c r="AD24" i="7"/>
  <c r="AD35" i="7"/>
  <c r="AE35" i="7"/>
  <c r="AC35" i="7"/>
  <c r="AC81" i="7"/>
  <c r="AD81" i="7"/>
  <c r="AE81" i="7"/>
  <c r="AD85" i="7"/>
  <c r="AE85" i="7"/>
  <c r="AC85" i="7"/>
  <c r="AE46" i="7"/>
  <c r="AC46" i="7"/>
  <c r="AD46" i="7"/>
  <c r="AE12" i="7"/>
  <c r="AC12" i="7"/>
  <c r="AD12" i="7"/>
  <c r="AE25" i="7"/>
  <c r="AC25" i="7"/>
  <c r="AD25" i="7"/>
  <c r="AC29" i="7"/>
  <c r="AD29" i="7"/>
  <c r="AE29" i="7"/>
  <c r="AD36" i="7"/>
  <c r="AE36" i="7"/>
  <c r="AC36" i="7"/>
  <c r="AD69" i="7"/>
  <c r="AC69" i="7"/>
  <c r="AE69" i="7"/>
  <c r="AC82" i="7"/>
  <c r="AD82" i="7"/>
  <c r="AE82" i="7"/>
  <c r="AD86" i="7"/>
  <c r="AE86" i="7"/>
  <c r="AC86" i="7"/>
  <c r="AE91" i="7"/>
  <c r="AC91" i="7"/>
  <c r="AD91" i="7"/>
  <c r="T62" i="7"/>
  <c r="AE62" i="7"/>
  <c r="AC62" i="7"/>
  <c r="AD62" i="7"/>
  <c r="AD70" i="7"/>
  <c r="AE70" i="7"/>
  <c r="AC70" i="7"/>
  <c r="AD87" i="7"/>
  <c r="AE87" i="7"/>
  <c r="AC87" i="7"/>
  <c r="U63" i="7"/>
  <c r="AE63" i="7"/>
  <c r="AC63" i="7"/>
  <c r="AD63" i="7"/>
  <c r="AD88" i="7"/>
  <c r="AC88" i="7"/>
  <c r="AE88" i="7"/>
  <c r="AE10" i="7"/>
  <c r="AC10" i="7"/>
  <c r="AD10" i="7"/>
  <c r="AC23" i="7"/>
  <c r="AE23" i="7"/>
  <c r="AD23" i="7"/>
  <c r="AC16" i="7"/>
  <c r="AD16" i="7"/>
  <c r="AE16" i="7"/>
  <c r="AD21" i="7"/>
  <c r="AC21" i="7"/>
  <c r="AE21" i="7"/>
  <c r="AE74" i="7"/>
  <c r="AC74" i="7"/>
  <c r="AD74" i="7"/>
  <c r="AD2" i="7"/>
  <c r="AE2" i="7"/>
  <c r="AE26" i="7"/>
  <c r="AC26" i="7"/>
  <c r="AD26" i="7"/>
  <c r="AD37" i="7"/>
  <c r="AE37" i="7"/>
  <c r="AC37" i="7"/>
  <c r="AD38" i="7"/>
  <c r="AE38" i="7"/>
  <c r="AC38" i="7"/>
  <c r="U60" i="7"/>
  <c r="AC60" i="7"/>
  <c r="AE60" i="7"/>
  <c r="AD60" i="7"/>
  <c r="AD84" i="7"/>
  <c r="AE84" i="7"/>
  <c r="AC84" i="7"/>
  <c r="Q105" i="7"/>
  <c r="Z105" i="7" s="1"/>
  <c r="T65" i="7"/>
  <c r="AA88" i="7"/>
  <c r="Q55" i="7"/>
  <c r="Q103" i="7"/>
  <c r="Q104" i="7"/>
  <c r="O103" i="7"/>
  <c r="O104" i="7"/>
  <c r="P104" i="7"/>
  <c r="P103" i="7"/>
  <c r="O102" i="7"/>
  <c r="O101" i="7"/>
  <c r="P102" i="7"/>
  <c r="P101" i="7"/>
  <c r="Q102" i="7"/>
  <c r="Q101" i="7"/>
  <c r="Z39" i="7"/>
  <c r="AA82" i="7"/>
  <c r="AA16" i="7"/>
  <c r="AA87" i="7"/>
  <c r="AA91" i="7"/>
  <c r="U11" i="7"/>
  <c r="AA24" i="7"/>
  <c r="U30" i="7"/>
  <c r="T32" i="7"/>
  <c r="T44" i="7"/>
  <c r="AA46" i="7"/>
  <c r="AA81" i="7"/>
  <c r="Z20" i="7"/>
  <c r="T48" i="7"/>
  <c r="T75" i="7"/>
  <c r="AA63" i="7"/>
  <c r="T42" i="7"/>
  <c r="AA21" i="7"/>
  <c r="T4" i="7"/>
  <c r="AA26" i="7"/>
  <c r="T40" i="7"/>
  <c r="AA64" i="7"/>
  <c r="Z85" i="7"/>
  <c r="Z89" i="7"/>
  <c r="T77" i="7"/>
  <c r="T5" i="7"/>
  <c r="AA19" i="7"/>
  <c r="S16" i="7"/>
  <c r="U16" i="7" s="1"/>
  <c r="AA69" i="7"/>
  <c r="AA90" i="7"/>
  <c r="AA37" i="7"/>
  <c r="Z16" i="7"/>
  <c r="Z28" i="7"/>
  <c r="AA52" i="7"/>
  <c r="Z17" i="7"/>
  <c r="U25" i="7"/>
  <c r="U49" i="7"/>
  <c r="U79" i="7"/>
  <c r="T29" i="7"/>
  <c r="AA3" i="7"/>
  <c r="S21" i="7"/>
  <c r="AA43" i="7"/>
  <c r="AA18" i="7"/>
  <c r="O57" i="7"/>
  <c r="AA10" i="7"/>
  <c r="T7" i="7"/>
  <c r="T23" i="7"/>
  <c r="AA70" i="7"/>
  <c r="T14" i="7"/>
  <c r="S20" i="7"/>
  <c r="P33" i="7"/>
  <c r="S33" i="7" s="1"/>
  <c r="U33" i="7" s="1"/>
  <c r="Z70" i="7"/>
  <c r="T86" i="7"/>
  <c r="S89" i="7"/>
  <c r="U89" i="7" s="1"/>
  <c r="U83" i="7"/>
  <c r="AA89" i="7"/>
  <c r="AA8" i="7"/>
  <c r="AA41" i="7"/>
  <c r="U5" i="7"/>
  <c r="AA15" i="7"/>
  <c r="U38" i="7"/>
  <c r="Z64" i="7"/>
  <c r="T79" i="7"/>
  <c r="U87" i="7"/>
  <c r="T18" i="7"/>
  <c r="AA2" i="7"/>
  <c r="AA25" i="7"/>
  <c r="AA35" i="7"/>
  <c r="U45" i="7"/>
  <c r="U84" i="7"/>
  <c r="T87" i="7"/>
  <c r="Z72" i="7"/>
  <c r="Z87" i="7"/>
  <c r="U6" i="7"/>
  <c r="O59" i="7"/>
  <c r="Z69" i="7"/>
  <c r="AA36" i="7"/>
  <c r="U46" i="7"/>
  <c r="T9" i="7"/>
  <c r="T15" i="7"/>
  <c r="U19" i="7"/>
  <c r="AA28" i="7"/>
  <c r="T36" i="7"/>
  <c r="AA39" i="7"/>
  <c r="AA44" i="7"/>
  <c r="AA49" i="7"/>
  <c r="U66" i="7"/>
  <c r="U72" i="7"/>
  <c r="AA85" i="7"/>
  <c r="Z90" i="7"/>
  <c r="AA4" i="7"/>
  <c r="U7" i="7"/>
  <c r="S17" i="7"/>
  <c r="U17" i="7" s="1"/>
  <c r="T19" i="7"/>
  <c r="T25" i="7"/>
  <c r="S28" i="7"/>
  <c r="U28" i="7" s="1"/>
  <c r="S39" i="7"/>
  <c r="U39" i="7" s="1"/>
  <c r="AA42" i="7"/>
  <c r="S44" i="7"/>
  <c r="U44" i="7" s="1"/>
  <c r="AA47" i="7"/>
  <c r="U61" i="7"/>
  <c r="S85" i="7"/>
  <c r="U85" i="7" s="1"/>
  <c r="AA12" i="7"/>
  <c r="AA17" i="7"/>
  <c r="Z19" i="7"/>
  <c r="Z66" i="7"/>
  <c r="U76" i="7"/>
  <c r="U2" i="7"/>
  <c r="T10" i="7"/>
  <c r="U34" i="7"/>
  <c r="U47" i="7"/>
  <c r="T51" i="7"/>
  <c r="U59" i="7"/>
  <c r="S64" i="7"/>
  <c r="U64" i="7" s="1"/>
  <c r="AA66" i="7"/>
  <c r="U70" i="7"/>
  <c r="AA72" i="7"/>
  <c r="T83" i="7"/>
  <c r="T34" i="7"/>
  <c r="T2" i="7"/>
  <c r="T13" i="7"/>
  <c r="U18" i="7"/>
  <c r="S23" i="7"/>
  <c r="U23" i="7" s="1"/>
  <c r="Z26" i="7"/>
  <c r="U43" i="7"/>
  <c r="T45" i="7"/>
  <c r="T70" i="7"/>
  <c r="U77" i="7"/>
  <c r="U81" i="7"/>
  <c r="Z91" i="7"/>
  <c r="U14" i="7"/>
  <c r="T16" i="7"/>
  <c r="Z18" i="7"/>
  <c r="T35" i="7"/>
  <c r="T43" i="7"/>
  <c r="AA74" i="7"/>
  <c r="T81" i="7"/>
  <c r="T89" i="7"/>
  <c r="U8" i="7"/>
  <c r="Z35" i="7"/>
  <c r="Z38" i="7"/>
  <c r="AA60" i="7"/>
  <c r="Z81" i="7"/>
  <c r="Z84" i="7"/>
  <c r="T3" i="7"/>
  <c r="T6" i="7"/>
  <c r="T11" i="7"/>
  <c r="T24" i="7"/>
  <c r="AA38" i="7"/>
  <c r="Z41" i="7"/>
  <c r="U57" i="7"/>
  <c r="T68" i="7"/>
  <c r="U78" i="7"/>
  <c r="AA84" i="7"/>
  <c r="U75" i="7"/>
  <c r="O54" i="7"/>
  <c r="O50" i="7"/>
  <c r="O51" i="7"/>
  <c r="AC51" i="7" s="1"/>
  <c r="O49" i="7"/>
  <c r="AD49" i="7" s="1"/>
  <c r="U12" i="7"/>
  <c r="U15" i="7"/>
  <c r="S4" i="7"/>
  <c r="U4" i="7" s="1"/>
  <c r="U9" i="7"/>
  <c r="S24" i="7"/>
  <c r="U24" i="7" s="1"/>
  <c r="U29" i="7"/>
  <c r="T37" i="7"/>
  <c r="U40" i="7"/>
  <c r="S42" i="7"/>
  <c r="U42" i="7" s="1"/>
  <c r="U48" i="7"/>
  <c r="P50" i="7"/>
  <c r="S50" i="7" s="1"/>
  <c r="U51" i="7"/>
  <c r="P54" i="7"/>
  <c r="S54" i="7" s="1"/>
  <c r="U62" i="7"/>
  <c r="U65" i="7"/>
  <c r="S69" i="7"/>
  <c r="U69" i="7" s="1"/>
  <c r="U86" i="7"/>
  <c r="Z29" i="7"/>
  <c r="U37" i="7"/>
  <c r="Q50" i="7"/>
  <c r="Q54" i="7"/>
  <c r="T69" i="7"/>
  <c r="Z86" i="7"/>
  <c r="AA29" i="7"/>
  <c r="Z37" i="7"/>
  <c r="AA48" i="7"/>
  <c r="AA51" i="7"/>
  <c r="AA62" i="7"/>
  <c r="AA65" i="7"/>
  <c r="AA86" i="7"/>
  <c r="Z4" i="7"/>
  <c r="T8" i="7"/>
  <c r="Z24" i="7"/>
  <c r="T28" i="7"/>
  <c r="U32" i="7"/>
  <c r="T39" i="7"/>
  <c r="T47" i="7"/>
  <c r="T61" i="7"/>
  <c r="T64" i="7"/>
  <c r="T85" i="7"/>
  <c r="S74" i="7"/>
  <c r="U74" i="7" s="1"/>
  <c r="S82" i="7"/>
  <c r="U82" i="7" s="1"/>
  <c r="T26" i="7"/>
  <c r="P31" i="7"/>
  <c r="S31" i="7" s="1"/>
  <c r="U36" i="7"/>
  <c r="T41" i="7"/>
  <c r="T74" i="7"/>
  <c r="T82" i="7"/>
  <c r="U3" i="7"/>
  <c r="U10" i="7"/>
  <c r="T17" i="7"/>
  <c r="U26" i="7"/>
  <c r="Q31" i="7"/>
  <c r="U41" i="7"/>
  <c r="S52" i="7"/>
  <c r="U52" i="7" s="1"/>
  <c r="U68" i="7"/>
  <c r="Z3" i="7"/>
  <c r="T12" i="7"/>
  <c r="Z23" i="7"/>
  <c r="T30" i="7"/>
  <c r="S35" i="7"/>
  <c r="U35" i="7" s="1"/>
  <c r="T38" i="7"/>
  <c r="T46" i="7"/>
  <c r="T49" i="7"/>
  <c r="T52" i="7"/>
  <c r="T56" i="7"/>
  <c r="T58" i="7"/>
  <c r="T60" i="7"/>
  <c r="T63" i="7"/>
  <c r="T66" i="7"/>
  <c r="T72" i="7"/>
  <c r="Z74" i="7"/>
  <c r="T76" i="7"/>
  <c r="T78" i="7"/>
  <c r="Z82" i="7"/>
  <c r="T84" i="7"/>
  <c r="AE104" i="7" l="1"/>
  <c r="AC104" i="7"/>
  <c r="AD104" i="7"/>
  <c r="AC49" i="7"/>
  <c r="AE103" i="7"/>
  <c r="AC103" i="7"/>
  <c r="AD103" i="7"/>
  <c r="AE49" i="7"/>
  <c r="AD54" i="7"/>
  <c r="AE54" i="7"/>
  <c r="AC54" i="7"/>
  <c r="AE51" i="7"/>
  <c r="AD51" i="7"/>
  <c r="AC101" i="7"/>
  <c r="AE101" i="7"/>
  <c r="AD101" i="7"/>
  <c r="AE102" i="7"/>
  <c r="AC102" i="7"/>
  <c r="AD102" i="7"/>
  <c r="AE105" i="7"/>
  <c r="AC105" i="7"/>
  <c r="AD105" i="7"/>
  <c r="AC48" i="7"/>
  <c r="AD48" i="7"/>
  <c r="AE48" i="7"/>
  <c r="T55" i="7"/>
  <c r="AC55" i="7"/>
  <c r="AE55" i="7"/>
  <c r="AD55" i="7"/>
  <c r="AA55" i="7"/>
  <c r="AD50" i="7"/>
  <c r="AE50" i="7"/>
  <c r="AC50" i="7"/>
  <c r="U55" i="7"/>
  <c r="AA105" i="7"/>
  <c r="Z103" i="7"/>
  <c r="AA104" i="7"/>
  <c r="AA102" i="7"/>
  <c r="Z104" i="7"/>
  <c r="AA103" i="7"/>
  <c r="AA101" i="7"/>
  <c r="Z101" i="7"/>
  <c r="Z102" i="7"/>
  <c r="T33" i="7"/>
  <c r="U54" i="7"/>
  <c r="AA54" i="7"/>
  <c r="T54" i="7"/>
  <c r="T31" i="7"/>
  <c r="U31" i="7"/>
  <c r="AA50" i="7"/>
  <c r="U50" i="7"/>
  <c r="T5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Alberto Ronchi - LRS</author>
    <author>Weber, Konrad</author>
  </authors>
  <commentList>
    <comment ref="N2" authorId="0" shapeId="0" xr:uid="{50EF7740-4997-4268-BBDB-58242A42B8A1}">
      <text>
        <r>
          <rPr>
            <b/>
            <sz val="9"/>
            <color indexed="81"/>
            <rFont val="Tahoma"/>
            <family val="2"/>
          </rPr>
          <t>Alberto Ronchi - LRS:</t>
        </r>
        <r>
          <rPr>
            <sz val="9"/>
            <color indexed="81"/>
            <rFont val="Tahoma"/>
            <family val="2"/>
          </rPr>
          <t xml:space="preserve">
Based on VPI 04 indications + corrections (see below)</t>
        </r>
      </text>
    </comment>
    <comment ref="S2" authorId="0" shapeId="0" xr:uid="{9BDFFF9B-0C30-4E35-9062-19362D8DC85A}">
      <text>
        <r>
          <rPr>
            <b/>
            <sz val="9"/>
            <color indexed="81"/>
            <rFont val="Tahoma"/>
            <family val="2"/>
          </rPr>
          <t>Alberto Ronchi - LRS:</t>
        </r>
        <r>
          <rPr>
            <sz val="9"/>
            <color indexed="81"/>
            <rFont val="Tahoma"/>
            <family val="2"/>
          </rPr>
          <t xml:space="preserve">
Last re-profiling diameter, assumed as 16 mm larger than the wear groove positioning diameter based on standard EN13715 profiles dimensions. In the case of "French" profiles (15% external slope) this value should be increased by approx. 4 mm</t>
        </r>
      </text>
    </comment>
    <comment ref="T2" authorId="0" shapeId="0" xr:uid="{C6B805B4-843D-4E44-9DFD-1F82D99F6E0A}">
      <text>
        <r>
          <rPr>
            <b/>
            <sz val="9"/>
            <color indexed="81"/>
            <rFont val="Tahoma"/>
            <family val="2"/>
          </rPr>
          <t>Alberto Ronchi - LRS:</t>
        </r>
        <r>
          <rPr>
            <sz val="9"/>
            <color indexed="81"/>
            <rFont val="Tahoma"/>
            <family val="2"/>
          </rPr>
          <t xml:space="preserve">
Residual radial thickness of the rim in worn conditions, determined as half the difference between the wear groove positiong diameter and the diameter at clamping edge, if available (otherwise "N/A"). Values lower than 25 mm are highlighted in orange colour ("light warning", i.e. the rim may be too thin)</t>
        </r>
      </text>
    </comment>
    <comment ref="U2" authorId="0" shapeId="0" xr:uid="{ADF6140E-07F1-4B2E-8D2E-AF23960A6FD2}">
      <text>
        <r>
          <rPr>
            <b/>
            <sz val="9"/>
            <color indexed="81"/>
            <rFont val="Tahoma"/>
            <family val="2"/>
          </rPr>
          <t>Alberto Ronchi - LRS:</t>
        </r>
        <r>
          <rPr>
            <sz val="9"/>
            <color indexed="81"/>
            <rFont val="Tahoma"/>
            <family val="2"/>
          </rPr>
          <t xml:space="preserve">
Residual radial thickness of the rim in last re-profiling, determined as half the difference between the last re-profiling diameter and the diameter at clamping edge, if available (otherwise "N/A"). Values lower than 25 mm are highlighted in red colour ("heavy warning", i.e. the rim does noit comply with EN13979-1 specifications for braking tests prototypes). In the case of "French" profiles (15% external slope) this value should be increased by approx. 2 mm</t>
        </r>
      </text>
    </comment>
    <comment ref="C31" authorId="0" shapeId="0" xr:uid="{D70BF487-D42A-4B1A-9434-F9821FC6D638}">
      <text>
        <r>
          <rPr>
            <b/>
            <sz val="9"/>
            <color indexed="81"/>
            <rFont val="Tahoma"/>
            <family val="2"/>
          </rPr>
          <t>Alberto Ronchi - LRS:</t>
        </r>
        <r>
          <rPr>
            <sz val="9"/>
            <color indexed="81"/>
            <rFont val="Tahoma"/>
            <family val="2"/>
          </rPr>
          <t xml:space="preserve">
For this type I added the double option (760 and 730 mm) for the new wheel diameter</t>
        </r>
      </text>
    </comment>
    <comment ref="C33" authorId="0" shapeId="0" xr:uid="{82687F97-4518-44DC-A691-E530C57ED066}">
      <text>
        <r>
          <rPr>
            <b/>
            <sz val="9"/>
            <color indexed="81"/>
            <rFont val="Tahoma"/>
            <family val="2"/>
          </rPr>
          <t>Alberto Ronchi - LRS:</t>
        </r>
        <r>
          <rPr>
            <sz val="9"/>
            <color indexed="81"/>
            <rFont val="Tahoma"/>
            <family val="2"/>
          </rPr>
          <t xml:space="preserve">
For this type I added the double option (760 and 730 mm) for the new wheel diameter</t>
        </r>
      </text>
    </comment>
    <comment ref="G65" authorId="0" shapeId="0" xr:uid="{A239F20D-4F37-4394-8D41-2DB7949FB971}">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65" authorId="0" shapeId="0" xr:uid="{A72D4963-E4CC-42C2-8D99-62284DF064AA}">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G67" authorId="0" shapeId="0" xr:uid="{AE5DD2CF-FEA9-488E-8EEE-19F93D8BDFAB}">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67" authorId="0" shapeId="0" xr:uid="{D9DE3B08-EBFC-4B08-B57C-0E5C4452E2EA}">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D70" authorId="0" shapeId="0" xr:uid="{9669D962-EE8A-4907-8135-F956336AACF2}">
      <text>
        <r>
          <rPr>
            <b/>
            <sz val="9"/>
            <color indexed="81"/>
            <rFont val="Tahoma"/>
            <family val="2"/>
          </rPr>
          <t>Alberto Ronchi - LRS:</t>
        </r>
        <r>
          <rPr>
            <sz val="9"/>
            <color indexed="81"/>
            <rFont val="Tahoma"/>
            <family val="2"/>
          </rPr>
          <t xml:space="preserve">
The reference drawing number should be "10 4023 651 Rep. 105" and not "10 423 651 Rep. 105" as reported in VPI 04</t>
        </r>
      </text>
    </comment>
    <comment ref="G70" authorId="0" shapeId="0" xr:uid="{2AA2DD34-08FE-4E1B-9CF1-64971E14DB21}">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70" authorId="0" shapeId="0" xr:uid="{8C352FAE-99D7-4522-8C17-16E34DF1FBA2}">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G71" authorId="0" shapeId="0" xr:uid="{44528B85-BAEC-41F3-B04C-1029C72AD4F9}">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71" authorId="0" shapeId="0" xr:uid="{D05F56EB-C261-4A4E-8951-5D8950D09D64}">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F73" authorId="0" shapeId="0" xr:uid="{35D787CF-0CD2-4EFD-AEF4-3B0243112961}">
      <text>
        <r>
          <rPr>
            <b/>
            <sz val="9"/>
            <color indexed="81"/>
            <rFont val="Tahoma"/>
            <family val="2"/>
          </rPr>
          <t>Alberto Ronchi - LRS:</t>
        </r>
        <r>
          <rPr>
            <sz val="9"/>
            <color indexed="81"/>
            <rFont val="Tahoma"/>
            <family val="2"/>
          </rPr>
          <t xml:space="preserve">
According to the drawing the correct wear groove positioning diameter is 830 mm. The value reported in VPI 04 (850 mm) may correspond to the fully worn wheel diameter (design assumption)</t>
        </r>
      </text>
    </comment>
    <comment ref="G73" authorId="0" shapeId="0" xr:uid="{620809CD-964D-41A8-8FD4-5194405CFAEC}">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73" authorId="0" shapeId="0" xr:uid="{64491AC5-E034-4C2F-9EAF-AC6EE6116846}">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G75" authorId="0" shapeId="0" xr:uid="{117D0B0E-902E-4D0E-9092-7C548E60F877}">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75" authorId="0" shapeId="0" xr:uid="{ED21C77F-1C91-4DB4-995D-F2C70A8FDA41}">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F76" authorId="0" shapeId="0" xr:uid="{675403A5-A7D3-4407-9BD6-4D115722F51F}">
      <text>
        <r>
          <rPr>
            <b/>
            <sz val="9"/>
            <color indexed="81"/>
            <rFont val="Tahoma"/>
            <family val="2"/>
          </rPr>
          <t>Alberto Ronchi - LRS:</t>
        </r>
        <r>
          <rPr>
            <sz val="9"/>
            <color indexed="81"/>
            <rFont val="Tahoma"/>
            <family val="2"/>
          </rPr>
          <t xml:space="preserve">
According to the drawing the correct wear groove positioning diameter is 671 mm. The value reported in VPI 04 (680 mm) corresponds to the fully worn wheel diameter (design assumption)</t>
        </r>
      </text>
    </comment>
    <comment ref="N76" authorId="0" shapeId="0" xr:uid="{8ECCE869-44E6-4840-9AE5-A9E36496C74C}">
      <text>
        <r>
          <rPr>
            <b/>
            <sz val="9"/>
            <color indexed="81"/>
            <rFont val="Tahoma"/>
            <family val="2"/>
          </rPr>
          <t>Alberto Ronchi - LRS:</t>
        </r>
        <r>
          <rPr>
            <sz val="9"/>
            <color indexed="81"/>
            <rFont val="Tahoma"/>
            <family val="2"/>
          </rPr>
          <t xml:space="preserve">
Despite not being marked as "thermostable" in VPI 04, this VMS wheel should be considered as thermostable</t>
        </r>
      </text>
    </comment>
    <comment ref="F79" authorId="0" shapeId="0" xr:uid="{3AAC9B8F-7B64-475C-8EEA-846CE2BD31D1}">
      <text>
        <r>
          <rPr>
            <b/>
            <sz val="9"/>
            <color indexed="81"/>
            <rFont val="Tahoma"/>
            <family val="2"/>
          </rPr>
          <t>Alberto Ronchi - LRS:</t>
        </r>
        <r>
          <rPr>
            <sz val="9"/>
            <color indexed="81"/>
            <rFont val="Tahoma"/>
            <family val="2"/>
          </rPr>
          <t xml:space="preserve">
Wrong indication in VPI 04 (770 mm), according to the drawing the correct wear groove positioning diameter is 790 mm</t>
        </r>
      </text>
    </comment>
    <comment ref="G79" authorId="0" shapeId="0" xr:uid="{BEE6DD88-5A27-4E8D-BB94-68DDDD354DEB}">
      <text>
        <r>
          <rPr>
            <b/>
            <sz val="9"/>
            <color indexed="81"/>
            <rFont val="Tahoma"/>
            <family val="2"/>
          </rPr>
          <t>Alberto Ronchi - LRS:</t>
        </r>
        <r>
          <rPr>
            <sz val="9"/>
            <color indexed="81"/>
            <rFont val="Tahoma"/>
            <family val="2"/>
          </rPr>
          <t xml:space="preserve">
Wrong indication in VPI 04 (790 mm), according to the drawing the correct diameter at clamping edge is 770 mm</t>
        </r>
      </text>
    </comment>
    <comment ref="N85" authorId="0" shapeId="0" xr:uid="{322B113D-D8DA-4BAC-9BFF-14489DE59E15}">
      <text>
        <r>
          <rPr>
            <b/>
            <sz val="9"/>
            <color indexed="81"/>
            <rFont val="Tahoma"/>
            <family val="2"/>
          </rPr>
          <t>Alberto Ronchi - LRS:</t>
        </r>
        <r>
          <rPr>
            <sz val="9"/>
            <color indexed="81"/>
            <rFont val="Tahoma"/>
            <family val="2"/>
          </rPr>
          <t xml:space="preserve">
Despite not being marked as "thermostable" in VPI 04, this Lucchini RS SURA wheel (basically a BA307 with larger hub bore) IS thermostable</t>
        </r>
      </text>
    </comment>
    <comment ref="N86" authorId="0" shapeId="0" xr:uid="{D7478D4B-5838-417F-9A4B-3E11E9A5FCD8}">
      <text>
        <r>
          <rPr>
            <b/>
            <sz val="9"/>
            <color indexed="81"/>
            <rFont val="Tahoma"/>
            <family val="2"/>
          </rPr>
          <t>Alberto Ronchi - LRS:</t>
        </r>
        <r>
          <rPr>
            <sz val="9"/>
            <color indexed="81"/>
            <rFont val="Tahoma"/>
            <family val="2"/>
          </rPr>
          <t xml:space="preserve">
Despite not being marked as "thermostable" in VPI 04, this Lucchini RS SURA wheel IS thermostable</t>
        </r>
      </text>
    </comment>
    <comment ref="W91" authorId="1" shapeId="0" xr:uid="{6C2521F9-64CA-4815-8445-E4873F07A5A0}">
      <text>
        <r>
          <rPr>
            <b/>
            <sz val="9"/>
            <color indexed="81"/>
            <rFont val="Segoe UI"/>
            <family val="2"/>
          </rPr>
          <t>Weber, Konrad:</t>
        </r>
        <r>
          <rPr>
            <sz val="9"/>
            <color indexed="81"/>
            <rFont val="Segoe UI"/>
            <family val="2"/>
          </rPr>
          <t xml:space="preserve">
The drawing contains no defined values, but visually the transition is different from BA 004</t>
        </r>
      </text>
    </comment>
    <comment ref="W92" authorId="1" shapeId="0" xr:uid="{DD763EDB-C50F-4156-96B2-5C8A82B7F148}">
      <text>
        <r>
          <rPr>
            <b/>
            <sz val="9"/>
            <color indexed="81"/>
            <rFont val="Segoe UI"/>
            <family val="2"/>
          </rPr>
          <t>Weber, Konrad:</t>
        </r>
        <r>
          <rPr>
            <sz val="9"/>
            <color indexed="81"/>
            <rFont val="Segoe UI"/>
            <family val="2"/>
          </rPr>
          <t xml:space="preserve">
The drawing contains no defined values, but visually the transition is different from BA 004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Alberto Ronchi - LRS</author>
    <author>Weber, Konrad</author>
  </authors>
  <commentList>
    <comment ref="N1" authorId="0" shapeId="0" xr:uid="{00000000-0006-0000-0000-000001000000}">
      <text>
        <r>
          <rPr>
            <b/>
            <sz val="9"/>
            <color indexed="81"/>
            <rFont val="Tahoma"/>
            <family val="2"/>
          </rPr>
          <t>Alberto Ronchi - LRS:</t>
        </r>
        <r>
          <rPr>
            <sz val="9"/>
            <color indexed="81"/>
            <rFont val="Tahoma"/>
            <family val="2"/>
          </rPr>
          <t xml:space="preserve">
Based on VPI 04 indications + corrections (see below)</t>
        </r>
      </text>
    </comment>
    <comment ref="S1" authorId="0" shapeId="0" xr:uid="{00000000-0006-0000-0000-000006000000}">
      <text>
        <r>
          <rPr>
            <b/>
            <sz val="9"/>
            <color indexed="81"/>
            <rFont val="Tahoma"/>
            <family val="2"/>
          </rPr>
          <t>Alberto Ronchi - LRS:</t>
        </r>
        <r>
          <rPr>
            <sz val="9"/>
            <color indexed="81"/>
            <rFont val="Tahoma"/>
            <family val="2"/>
          </rPr>
          <t xml:space="preserve">
Last re-profiling diameter, assumed as 16 mm larger than the wear groove positioning diameter based on standard EN13715 profiles dimensions. In the case of "French" profiles (15% external slope) this value should be increased by approx. 4 mm</t>
        </r>
      </text>
    </comment>
    <comment ref="T1" authorId="0" shapeId="0" xr:uid="{00000000-0006-0000-0000-000007000000}">
      <text>
        <r>
          <rPr>
            <b/>
            <sz val="9"/>
            <color indexed="81"/>
            <rFont val="Tahoma"/>
            <family val="2"/>
          </rPr>
          <t>Alberto Ronchi - LRS:</t>
        </r>
        <r>
          <rPr>
            <sz val="9"/>
            <color indexed="81"/>
            <rFont val="Tahoma"/>
            <family val="2"/>
          </rPr>
          <t xml:space="preserve">
Residual radial thickness of the rim in worn conditions, determined as half the difference between the wear groove positiong diameter and the diameter at clamping edge, if available (otherwise "N/A"). Values lower than 25 mm are highlighted in orange colour ("light warning", i.e. the rim may be too thin)</t>
        </r>
      </text>
    </comment>
    <comment ref="U1" authorId="0" shapeId="0" xr:uid="{00000000-0006-0000-0000-000008000000}">
      <text>
        <r>
          <rPr>
            <b/>
            <sz val="9"/>
            <color indexed="81"/>
            <rFont val="Tahoma"/>
            <family val="2"/>
          </rPr>
          <t>Alberto Ronchi - LRS:</t>
        </r>
        <r>
          <rPr>
            <sz val="9"/>
            <color indexed="81"/>
            <rFont val="Tahoma"/>
            <family val="2"/>
          </rPr>
          <t xml:space="preserve">
Residual radial thickness of the rim in last re-profiling, determined as half the difference between the last re-profiling diameter and the diameter at clamping edge, if available (otherwise "N/A"). Values lower than 25 mm are highlighted in red colour ("heavy warning", i.e. the rim does noit comply with EN13979-1 specifications for braking tests prototypes). In the case of "French" profiles (15% external slope) this value should be increased by approx. 2 mm</t>
        </r>
      </text>
    </comment>
    <comment ref="C30" authorId="0" shapeId="0" xr:uid="{00000000-0006-0000-0000-00000E000000}">
      <text>
        <r>
          <rPr>
            <b/>
            <sz val="9"/>
            <color indexed="81"/>
            <rFont val="Tahoma"/>
            <family val="2"/>
          </rPr>
          <t>Alberto Ronchi - LRS:</t>
        </r>
        <r>
          <rPr>
            <sz val="9"/>
            <color indexed="81"/>
            <rFont val="Tahoma"/>
            <family val="2"/>
          </rPr>
          <t xml:space="preserve">
For this type I added the double option (760 and 730 mm) for the new wheel diameter</t>
        </r>
      </text>
    </comment>
    <comment ref="C32" authorId="0" shapeId="0" xr:uid="{00000000-0006-0000-0000-00000F000000}">
      <text>
        <r>
          <rPr>
            <b/>
            <sz val="9"/>
            <color indexed="81"/>
            <rFont val="Tahoma"/>
            <family val="2"/>
          </rPr>
          <t>Alberto Ronchi - LRS:</t>
        </r>
        <r>
          <rPr>
            <sz val="9"/>
            <color indexed="81"/>
            <rFont val="Tahoma"/>
            <family val="2"/>
          </rPr>
          <t xml:space="preserve">
For this type I added the double option (760 and 730 mm) for the new wheel diameter</t>
        </r>
      </text>
    </comment>
    <comment ref="G64" authorId="0" shapeId="0" xr:uid="{00000000-0006-0000-0000-000010000000}">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64" authorId="0" shapeId="0" xr:uid="{00000000-0006-0000-0000-000011000000}">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G66" authorId="0" shapeId="0" xr:uid="{00000000-0006-0000-0000-000012000000}">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66" authorId="0" shapeId="0" xr:uid="{00000000-0006-0000-0000-000013000000}">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D69" authorId="0" shapeId="0" xr:uid="{00000000-0006-0000-0000-000014000000}">
      <text>
        <r>
          <rPr>
            <b/>
            <sz val="9"/>
            <color indexed="81"/>
            <rFont val="Tahoma"/>
            <family val="2"/>
          </rPr>
          <t>Alberto Ronchi - LRS:</t>
        </r>
        <r>
          <rPr>
            <sz val="9"/>
            <color indexed="81"/>
            <rFont val="Tahoma"/>
            <family val="2"/>
          </rPr>
          <t xml:space="preserve">
The reference drawing number should be "10 4023 651 Rep. 105" and not "10 423 651 Rep. 105" as reported in VPI 04</t>
        </r>
      </text>
    </comment>
    <comment ref="G69" authorId="0" shapeId="0" xr:uid="{00000000-0006-0000-0000-000015000000}">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69" authorId="0" shapeId="0" xr:uid="{00000000-0006-0000-0000-000016000000}">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G70" authorId="0" shapeId="0" xr:uid="{00000000-0006-0000-0000-000017000000}">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70" authorId="0" shapeId="0" xr:uid="{00000000-0006-0000-0000-000018000000}">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F72" authorId="0" shapeId="0" xr:uid="{00000000-0006-0000-0000-000019000000}">
      <text>
        <r>
          <rPr>
            <b/>
            <sz val="9"/>
            <color indexed="81"/>
            <rFont val="Tahoma"/>
            <family val="2"/>
          </rPr>
          <t>Alberto Ronchi - LRS:</t>
        </r>
        <r>
          <rPr>
            <sz val="9"/>
            <color indexed="81"/>
            <rFont val="Tahoma"/>
            <family val="2"/>
          </rPr>
          <t xml:space="preserve">
According to the drawing the correct wear groove positioning diameter is 830 mm. The value reported in VPI 04 (850 mm) may correspond to the fully worn wheel diameter (design assumption)</t>
        </r>
      </text>
    </comment>
    <comment ref="G72" authorId="0" shapeId="0" xr:uid="{00000000-0006-0000-0000-00001A000000}">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72" authorId="0" shapeId="0" xr:uid="{00000000-0006-0000-0000-00001B000000}">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G74" authorId="0" shapeId="0" xr:uid="{00000000-0006-0000-0000-00001C000000}">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74" authorId="0" shapeId="0" xr:uid="{00000000-0006-0000-0000-00001D000000}">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F75" authorId="0" shapeId="0" xr:uid="{00000000-0006-0000-0000-00001E000000}">
      <text>
        <r>
          <rPr>
            <b/>
            <sz val="9"/>
            <color indexed="81"/>
            <rFont val="Tahoma"/>
            <family val="2"/>
          </rPr>
          <t>Alberto Ronchi - LRS:</t>
        </r>
        <r>
          <rPr>
            <sz val="9"/>
            <color indexed="81"/>
            <rFont val="Tahoma"/>
            <family val="2"/>
          </rPr>
          <t xml:space="preserve">
According to the drawing the correct wear groove positioning diameter is 671 mm. The value reported in VPI 04 (680 mm) corresponds to the fully worn wheel diameter (design assumption)</t>
        </r>
      </text>
    </comment>
    <comment ref="N75" authorId="0" shapeId="0" xr:uid="{00000000-0006-0000-0000-00001F000000}">
      <text>
        <r>
          <rPr>
            <b/>
            <sz val="9"/>
            <color indexed="81"/>
            <rFont val="Tahoma"/>
            <family val="2"/>
          </rPr>
          <t>Alberto Ronchi - LRS:</t>
        </r>
        <r>
          <rPr>
            <sz val="9"/>
            <color indexed="81"/>
            <rFont val="Tahoma"/>
            <family val="2"/>
          </rPr>
          <t xml:space="preserve">
Despite not being marked as "thermostable" in VPI 04, this VMS wheel should be considered as thermostable</t>
        </r>
      </text>
    </comment>
    <comment ref="F78" authorId="0" shapeId="0" xr:uid="{00000000-0006-0000-0000-000020000000}">
      <text>
        <r>
          <rPr>
            <b/>
            <sz val="9"/>
            <color indexed="81"/>
            <rFont val="Tahoma"/>
            <family val="2"/>
          </rPr>
          <t>Alberto Ronchi - LRS:</t>
        </r>
        <r>
          <rPr>
            <sz val="9"/>
            <color indexed="81"/>
            <rFont val="Tahoma"/>
            <family val="2"/>
          </rPr>
          <t xml:space="preserve">
Wrong indication in VPI 04 (770 mm), according to the drawing the correct wear groove positioning diameter is 790 mm</t>
        </r>
      </text>
    </comment>
    <comment ref="G78" authorId="0" shapeId="0" xr:uid="{00000000-0006-0000-0000-000021000000}">
      <text>
        <r>
          <rPr>
            <b/>
            <sz val="9"/>
            <color indexed="81"/>
            <rFont val="Tahoma"/>
            <family val="2"/>
          </rPr>
          <t>Alberto Ronchi - LRS:</t>
        </r>
        <r>
          <rPr>
            <sz val="9"/>
            <color indexed="81"/>
            <rFont val="Tahoma"/>
            <family val="2"/>
          </rPr>
          <t xml:space="preserve">
Wrong indication in VPI 04 (790 mm), according to the drawing the correct diameter at clamping edge is 770 mm</t>
        </r>
      </text>
    </comment>
    <comment ref="N84" authorId="0" shapeId="0" xr:uid="{00000000-0006-0000-0000-000022000000}">
      <text>
        <r>
          <rPr>
            <b/>
            <sz val="9"/>
            <color indexed="81"/>
            <rFont val="Tahoma"/>
            <family val="2"/>
          </rPr>
          <t>Alberto Ronchi - LRS:</t>
        </r>
        <r>
          <rPr>
            <sz val="9"/>
            <color indexed="81"/>
            <rFont val="Tahoma"/>
            <family val="2"/>
          </rPr>
          <t xml:space="preserve">
Despite not being marked as "thermostable" in VPI 04, this Lucchini RS SURA wheel (basically a BA307 with larger hub bore) IS thermostable</t>
        </r>
      </text>
    </comment>
    <comment ref="N85" authorId="0" shapeId="0" xr:uid="{00000000-0006-0000-0000-000023000000}">
      <text>
        <r>
          <rPr>
            <b/>
            <sz val="9"/>
            <color indexed="81"/>
            <rFont val="Tahoma"/>
            <family val="2"/>
          </rPr>
          <t>Alberto Ronchi - LRS:</t>
        </r>
        <r>
          <rPr>
            <sz val="9"/>
            <color indexed="81"/>
            <rFont val="Tahoma"/>
            <family val="2"/>
          </rPr>
          <t xml:space="preserve">
Despite not being marked as "thermostable" in VPI 04, this Lucchini RS SURA wheel IS thermostable</t>
        </r>
      </text>
    </comment>
    <comment ref="W90" authorId="1" shapeId="0" xr:uid="{00000000-0006-0000-0000-000024000000}">
      <text>
        <r>
          <rPr>
            <b/>
            <sz val="9"/>
            <color indexed="81"/>
            <rFont val="Segoe UI"/>
            <family val="2"/>
          </rPr>
          <t>Weber, Konrad:</t>
        </r>
        <r>
          <rPr>
            <sz val="9"/>
            <color indexed="81"/>
            <rFont val="Segoe UI"/>
            <family val="2"/>
          </rPr>
          <t xml:space="preserve">
The drawing contains no defined values, but visually the transition is different from BA 004</t>
        </r>
      </text>
    </comment>
    <comment ref="W91" authorId="1" shapeId="0" xr:uid="{00000000-0006-0000-0000-000025000000}">
      <text>
        <r>
          <rPr>
            <b/>
            <sz val="9"/>
            <color indexed="81"/>
            <rFont val="Segoe UI"/>
            <family val="2"/>
          </rPr>
          <t>Weber, Konrad:</t>
        </r>
        <r>
          <rPr>
            <sz val="9"/>
            <color indexed="81"/>
            <rFont val="Segoe UI"/>
            <family val="2"/>
          </rPr>
          <t xml:space="preserve">
The drawing contains no defined values, but visually the transition is different from BA 004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Alberto Ronchi - LRS</author>
    <author>Weber, Konrad</author>
  </authors>
  <commentList>
    <comment ref="N1" authorId="0" shapeId="0" xr:uid="{F6B9B8DB-C0FA-4092-A581-5DBB7C0DF5E1}">
      <text>
        <r>
          <rPr>
            <b/>
            <sz val="9"/>
            <color indexed="81"/>
            <rFont val="Tahoma"/>
            <family val="2"/>
          </rPr>
          <t>Alberto Ronchi - LRS:</t>
        </r>
        <r>
          <rPr>
            <sz val="9"/>
            <color indexed="81"/>
            <rFont val="Tahoma"/>
            <family val="2"/>
          </rPr>
          <t xml:space="preserve">
Based on VPI 04 indications + corrections (see below)</t>
        </r>
      </text>
    </comment>
    <comment ref="S1" authorId="0" shapeId="0" xr:uid="{8B8D9767-12CA-4AEC-9A8A-3FEEB188FA9B}">
      <text>
        <r>
          <rPr>
            <b/>
            <sz val="9"/>
            <color indexed="81"/>
            <rFont val="Tahoma"/>
            <family val="2"/>
          </rPr>
          <t>Alberto Ronchi - LRS:</t>
        </r>
        <r>
          <rPr>
            <sz val="9"/>
            <color indexed="81"/>
            <rFont val="Tahoma"/>
            <family val="2"/>
          </rPr>
          <t xml:space="preserve">
Last re-profiling diameter, assumed as 16 mm larger than the wear groove positioning diameter based on standard EN13715 profiles dimensions. In the case of "French" profiles (15% external slope) this value should be increased by approx. 4 mm</t>
        </r>
      </text>
    </comment>
    <comment ref="T1" authorId="0" shapeId="0" xr:uid="{EC324E33-5BA0-4AF4-AE91-970771208B18}">
      <text>
        <r>
          <rPr>
            <b/>
            <sz val="9"/>
            <color indexed="81"/>
            <rFont val="Tahoma"/>
            <family val="2"/>
          </rPr>
          <t>Alberto Ronchi - LRS:</t>
        </r>
        <r>
          <rPr>
            <sz val="9"/>
            <color indexed="81"/>
            <rFont val="Tahoma"/>
            <family val="2"/>
          </rPr>
          <t xml:space="preserve">
Residual radial thickness of the rim in worn conditions, determined as half the difference between the wear groove positiong diameter and the diameter at clamping edge, if available (otherwise "N/A"). Values lower than 25 mm are highlighted in orange colour ("light warning", i.e. the rim may be too thin)</t>
        </r>
      </text>
    </comment>
    <comment ref="U1" authorId="0" shapeId="0" xr:uid="{F13C871E-BBE9-4830-8DD2-98AE155F7623}">
      <text>
        <r>
          <rPr>
            <b/>
            <sz val="9"/>
            <color indexed="81"/>
            <rFont val="Tahoma"/>
            <family val="2"/>
          </rPr>
          <t>Alberto Ronchi - LRS:</t>
        </r>
        <r>
          <rPr>
            <sz val="9"/>
            <color indexed="81"/>
            <rFont val="Tahoma"/>
            <family val="2"/>
          </rPr>
          <t xml:space="preserve">
Residual radial thickness of the rim in last re-profiling, determined as half the difference between the last re-profiling diameter and the diameter at clamping edge, if available (otherwise "N/A"). Values lower than 25 mm are highlighted in red colour ("heavy warning", i.e. the rim does noit comply with EN13979-1 specifications for braking tests prototypes). In the case of "French" profiles (15% external slope) this value should be increased by approx. 2 mm</t>
        </r>
      </text>
    </comment>
    <comment ref="C30" authorId="0" shapeId="0" xr:uid="{53F93751-55A5-48C1-A536-682952E123E8}">
      <text>
        <r>
          <rPr>
            <b/>
            <sz val="9"/>
            <color indexed="81"/>
            <rFont val="Tahoma"/>
            <family val="2"/>
          </rPr>
          <t>Alberto Ronchi - LRS:</t>
        </r>
        <r>
          <rPr>
            <sz val="9"/>
            <color indexed="81"/>
            <rFont val="Tahoma"/>
            <family val="2"/>
          </rPr>
          <t xml:space="preserve">
For this type I added the double option (760 and 730 mm) for the new wheel diameter</t>
        </r>
      </text>
    </comment>
    <comment ref="C32" authorId="0" shapeId="0" xr:uid="{0C2CB89C-0CA4-4739-9E8F-34EC1F23A3A8}">
      <text>
        <r>
          <rPr>
            <b/>
            <sz val="9"/>
            <color indexed="81"/>
            <rFont val="Tahoma"/>
            <family val="2"/>
          </rPr>
          <t>Alberto Ronchi - LRS:</t>
        </r>
        <r>
          <rPr>
            <sz val="9"/>
            <color indexed="81"/>
            <rFont val="Tahoma"/>
            <family val="2"/>
          </rPr>
          <t xml:space="preserve">
For this type I added the double option (760 and 730 mm) for the new wheel diameter</t>
        </r>
      </text>
    </comment>
    <comment ref="G64" authorId="0" shapeId="0" xr:uid="{AC617FBA-5F65-41A5-96D9-A62E98993BC6}">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64" authorId="0" shapeId="0" xr:uid="{FEEAB0F8-84B2-4C2F-8DB4-078F862498BE}">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G66" authorId="0" shapeId="0" xr:uid="{A60C8CBB-D29D-47AD-A2F7-0E359FE703D8}">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66" authorId="0" shapeId="0" xr:uid="{6CF448F1-967E-41D1-A565-FA5871000BB1}">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D69" authorId="0" shapeId="0" xr:uid="{9596C71B-B447-42C1-B98D-E5002FE997F7}">
      <text>
        <r>
          <rPr>
            <b/>
            <sz val="9"/>
            <color indexed="81"/>
            <rFont val="Tahoma"/>
            <family val="2"/>
          </rPr>
          <t>Alberto Ronchi - LRS:</t>
        </r>
        <r>
          <rPr>
            <sz val="9"/>
            <color indexed="81"/>
            <rFont val="Tahoma"/>
            <family val="2"/>
          </rPr>
          <t xml:space="preserve">
The reference drawing number should be "10 4023 651 Rep. 105" and not "10 423 651 Rep. 105" as reported in VPI 04</t>
        </r>
      </text>
    </comment>
    <comment ref="G69" authorId="0" shapeId="0" xr:uid="{B340E9C8-7B13-4311-900B-6F07277FC3B8}">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69" authorId="0" shapeId="0" xr:uid="{74DEFB4E-8368-48F9-8204-B55CBF70AB3E}">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G70" authorId="0" shapeId="0" xr:uid="{FE965E69-126C-4077-8B34-61319C0B8D0E}">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70" authorId="0" shapeId="0" xr:uid="{3215A5D9-D1A2-49D7-85D1-04FF2A63095F}">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F72" authorId="0" shapeId="0" xr:uid="{9953F8C9-8F8A-48C6-AEEC-D7F3A170336C}">
      <text>
        <r>
          <rPr>
            <b/>
            <sz val="9"/>
            <color indexed="81"/>
            <rFont val="Tahoma"/>
            <family val="2"/>
          </rPr>
          <t>Alberto Ronchi - LRS:</t>
        </r>
        <r>
          <rPr>
            <sz val="9"/>
            <color indexed="81"/>
            <rFont val="Tahoma"/>
            <family val="2"/>
          </rPr>
          <t xml:space="preserve">
According to the drawing the correct wear groove positioning diameter is 830 mm. The value reported in VPI 04 (850 mm) may correspond to the fully worn wheel diameter (design assumption)</t>
        </r>
      </text>
    </comment>
    <comment ref="G72" authorId="0" shapeId="0" xr:uid="{D0A959BD-32FC-4E06-A8B7-0F7FFD53B2D3}">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72" authorId="0" shapeId="0" xr:uid="{B6FE53BD-17B2-47FF-A3D5-BBB972233299}">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G74" authorId="0" shapeId="0" xr:uid="{D63CC891-8AE2-45B5-A43C-822BD6FED1D8}">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74" authorId="0" shapeId="0" xr:uid="{F6554F0E-6E07-44F0-8183-EBE685CE1A15}">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F75" authorId="0" shapeId="0" xr:uid="{96114DC5-6CCE-46FF-8668-02A2F40BE0E5}">
      <text>
        <r>
          <rPr>
            <b/>
            <sz val="9"/>
            <color indexed="81"/>
            <rFont val="Tahoma"/>
            <family val="2"/>
          </rPr>
          <t>Alberto Ronchi - LRS:</t>
        </r>
        <r>
          <rPr>
            <sz val="9"/>
            <color indexed="81"/>
            <rFont val="Tahoma"/>
            <family val="2"/>
          </rPr>
          <t xml:space="preserve">
According to the drawing the correct wear groove positioning diameter is 671 mm. The value reported in VPI 04 (680 mm) corresponds to the fully worn wheel diameter (design assumption)</t>
        </r>
      </text>
    </comment>
    <comment ref="N75" authorId="0" shapeId="0" xr:uid="{31E0CBF6-C5D1-43C0-B5F1-12EC4170F815}">
      <text>
        <r>
          <rPr>
            <b/>
            <sz val="9"/>
            <color indexed="81"/>
            <rFont val="Tahoma"/>
            <family val="2"/>
          </rPr>
          <t>Alberto Ronchi - LRS:</t>
        </r>
        <r>
          <rPr>
            <sz val="9"/>
            <color indexed="81"/>
            <rFont val="Tahoma"/>
            <family val="2"/>
          </rPr>
          <t xml:space="preserve">
Despite not being marked as "thermostable" in VPI 04, this VMS wheel should be considered as thermostable</t>
        </r>
      </text>
    </comment>
    <comment ref="F78" authorId="0" shapeId="0" xr:uid="{594D5EFB-B8EE-421A-BF61-CC97FCB96F95}">
      <text>
        <r>
          <rPr>
            <b/>
            <sz val="9"/>
            <color indexed="81"/>
            <rFont val="Tahoma"/>
            <family val="2"/>
          </rPr>
          <t>Alberto Ronchi - LRS:</t>
        </r>
        <r>
          <rPr>
            <sz val="9"/>
            <color indexed="81"/>
            <rFont val="Tahoma"/>
            <family val="2"/>
          </rPr>
          <t xml:space="preserve">
Wrong indication in VPI 04 (770 mm), according to the drawing the correct wear groove positioning diameter is 790 mm</t>
        </r>
      </text>
    </comment>
    <comment ref="G78" authorId="0" shapeId="0" xr:uid="{39AA5F81-0011-48DC-BA18-1243AACB40C4}">
      <text>
        <r>
          <rPr>
            <b/>
            <sz val="9"/>
            <color indexed="81"/>
            <rFont val="Tahoma"/>
            <family val="2"/>
          </rPr>
          <t>Alberto Ronchi - LRS:</t>
        </r>
        <r>
          <rPr>
            <sz val="9"/>
            <color indexed="81"/>
            <rFont val="Tahoma"/>
            <family val="2"/>
          </rPr>
          <t xml:space="preserve">
Wrong indication in VPI 04 (790 mm), according to the drawing the correct diameter at clamping edge is 770 mm</t>
        </r>
      </text>
    </comment>
    <comment ref="N84" authorId="0" shapeId="0" xr:uid="{C6004F50-1161-4ABD-B10C-FDF7E4962363}">
      <text>
        <r>
          <rPr>
            <b/>
            <sz val="9"/>
            <color indexed="81"/>
            <rFont val="Tahoma"/>
            <family val="2"/>
          </rPr>
          <t>Alberto Ronchi - LRS:</t>
        </r>
        <r>
          <rPr>
            <sz val="9"/>
            <color indexed="81"/>
            <rFont val="Tahoma"/>
            <family val="2"/>
          </rPr>
          <t xml:space="preserve">
Despite not being marked as "thermostable" in VPI 04, this Lucchini RS SURA wheel (basically a BA307 with larger hub bore) IS thermostable</t>
        </r>
      </text>
    </comment>
    <comment ref="N85" authorId="0" shapeId="0" xr:uid="{A70CD560-2A75-4D59-B272-A49E2A9DCF03}">
      <text>
        <r>
          <rPr>
            <b/>
            <sz val="9"/>
            <color indexed="81"/>
            <rFont val="Tahoma"/>
            <family val="2"/>
          </rPr>
          <t>Alberto Ronchi - LRS:</t>
        </r>
        <r>
          <rPr>
            <sz val="9"/>
            <color indexed="81"/>
            <rFont val="Tahoma"/>
            <family val="2"/>
          </rPr>
          <t xml:space="preserve">
Despite not being marked as "thermostable" in VPI 04, this Lucchini RS SURA wheel IS thermostable</t>
        </r>
      </text>
    </comment>
    <comment ref="W90" authorId="1" shapeId="0" xr:uid="{7D8175B2-D23B-4803-AF0A-681EEC072141}">
      <text>
        <r>
          <rPr>
            <b/>
            <sz val="9"/>
            <color indexed="81"/>
            <rFont val="Segoe UI"/>
            <family val="2"/>
          </rPr>
          <t>Weber, Konrad:</t>
        </r>
        <r>
          <rPr>
            <sz val="9"/>
            <color indexed="81"/>
            <rFont val="Segoe UI"/>
            <family val="2"/>
          </rPr>
          <t xml:space="preserve">
The drawing contains no defined values, but visually the transition is different from BA 004</t>
        </r>
      </text>
    </comment>
    <comment ref="W91" authorId="1" shapeId="0" xr:uid="{F91ADB7F-864B-4B04-9F4B-9EADEC9CAC9D}">
      <text>
        <r>
          <rPr>
            <b/>
            <sz val="9"/>
            <color indexed="81"/>
            <rFont val="Segoe UI"/>
            <family val="2"/>
          </rPr>
          <t>Weber, Konrad:</t>
        </r>
        <r>
          <rPr>
            <sz val="9"/>
            <color indexed="81"/>
            <rFont val="Segoe UI"/>
            <family val="2"/>
          </rPr>
          <t xml:space="preserve">
The drawing contains no defined values, but visually the transition is different from BA 004</t>
        </r>
      </text>
    </comment>
  </commentList>
</comments>
</file>

<file path=xl/sharedStrings.xml><?xml version="1.0" encoding="utf-8"?>
<sst xmlns="http://schemas.openxmlformats.org/spreadsheetml/2006/main" count="1719" uniqueCount="251">
  <si>
    <t>set by default 0
[yellow marked]  if no otherwise indicated</t>
  </si>
  <si>
    <t>set by default 2
[yellow marked] if no otherwise indicated</t>
  </si>
  <si>
    <t>Special design features (see figure slide 33)</t>
  </si>
  <si>
    <t>Nr. from VPI EMG</t>
  </si>
  <si>
    <t>additional wheel type from JNS analysis</t>
  </si>
  <si>
    <t>wheel type</t>
  </si>
  <si>
    <t>Drawing Number</t>
  </si>
  <si>
    <t>Thermostable?</t>
  </si>
  <si>
    <t>nominal wheel diameter  [mm]</t>
  </si>
  <si>
    <t>outer diameter of the wear groove  [mm]</t>
  </si>
  <si>
    <t>inner diameter of the rim - outer side of the wheel  [mm]</t>
  </si>
  <si>
    <t>inner diameter of the rim - inner side of the wheel   [mm]</t>
  </si>
  <si>
    <t>d_lrp  [mm]</t>
  </si>
  <si>
    <t>res_thick_w  [mm]</t>
  </si>
  <si>
    <t>res_thick_lrp  [mm]</t>
  </si>
  <si>
    <t>axle load in the wheelset  [t]</t>
  </si>
  <si>
    <t>web thickness near the rim [mm]</t>
  </si>
  <si>
    <t>tolerance_1
[mm]</t>
  </si>
  <si>
    <t>Tolerance_2
[mm]</t>
  </si>
  <si>
    <r>
      <t>residual rim area (like definition in prEN13979-1:2022) [dm</t>
    </r>
    <r>
      <rPr>
        <b/>
        <vertAlign val="superscript"/>
        <sz val="10"/>
        <color rgb="FF000000"/>
        <rFont val="Times New Roman"/>
        <family val="1"/>
      </rPr>
      <t>2</t>
    </r>
    <r>
      <rPr>
        <b/>
        <sz val="10"/>
        <color rgb="FF000000"/>
        <rFont val="Times New Roman"/>
        <family val="1"/>
      </rPr>
      <t>]</t>
    </r>
  </si>
  <si>
    <r>
      <t>residual rim area (like definition in prEN13979-1:2022, but considering clamping side inner rim diameter only) [dm</t>
    </r>
    <r>
      <rPr>
        <b/>
        <vertAlign val="superscript"/>
        <sz val="10"/>
        <color rgb="FF000000"/>
        <rFont val="Times New Roman"/>
        <family val="1"/>
      </rPr>
      <t>2</t>
    </r>
    <r>
      <rPr>
        <b/>
        <sz val="10"/>
        <color rgb="FF000000"/>
        <rFont val="Times New Roman"/>
        <family val="1"/>
      </rPr>
      <t>]</t>
    </r>
  </si>
  <si>
    <t>Diameter worn wheel for thermo-mechanical test in accordance EN 13979-1:2023</t>
  </si>
  <si>
    <t>shape of web geometrie comparable to BA 004 (yes/partially/no/ N/A)</t>
  </si>
  <si>
    <t>Minimum residual rim cross section area (in fully worn state)</t>
  </si>
  <si>
    <t>Radii in the transition between rim and web comparable to wheel type BA 004</t>
  </si>
  <si>
    <t xml:space="preserve">Position of the web nearly in the middle of rim  </t>
  </si>
  <si>
    <t xml:space="preserve">Allowed thickness of the web near the rim from 20 to 22 mm included </t>
  </si>
  <si>
    <t>criteria based analysis</t>
  </si>
  <si>
    <t>Decision JNS - relevant (yes/no)</t>
  </si>
  <si>
    <t>Detailed anlysis in JNS backup presentation</t>
  </si>
  <si>
    <t>Remark</t>
  </si>
  <si>
    <t>1Fwg 665.0.02.001.007</t>
  </si>
  <si>
    <t>R7</t>
  </si>
  <si>
    <t>N/A</t>
  </si>
  <si>
    <t>no</t>
  </si>
  <si>
    <t>-</t>
  </si>
  <si>
    <t xml:space="preserve"> - </t>
  </si>
  <si>
    <t>◊ 004</t>
  </si>
  <si>
    <t>2Fwg 302.0.02.001.007</t>
  </si>
  <si>
    <t>yes</t>
  </si>
  <si>
    <t>applicable</t>
  </si>
  <si>
    <t>Reference</t>
  </si>
  <si>
    <t>● 005</t>
  </si>
  <si>
    <t>2Fwg 663.0.02.001.007</t>
  </si>
  <si>
    <t>x</t>
  </si>
  <si>
    <t>3Fwg 703.0.02.001.007</t>
  </si>
  <si>
    <t>AH70 H40/20</t>
  </si>
  <si>
    <t>special</t>
  </si>
  <si>
    <t>Fwg 802.02.001.07</t>
  </si>
  <si>
    <t>Fwg 771.02.001.07</t>
  </si>
  <si>
    <t>2Fwg 661.02.001.007</t>
  </si>
  <si>
    <t>R1/R7</t>
  </si>
  <si>
    <t>Fwg 600.02.001.07</t>
  </si>
  <si>
    <t>R1</t>
  </si>
  <si>
    <t>Fw 0600.02.001.05.87</t>
  </si>
  <si>
    <t>Fw 0600.02.001.05.75</t>
  </si>
  <si>
    <t>Fw 0000.02.001.05.85</t>
  </si>
  <si>
    <t>Fw 0601.02.001.05.77</t>
  </si>
  <si>
    <r>
      <t xml:space="preserve">1000 </t>
    </r>
    <r>
      <rPr>
        <vertAlign val="superscript"/>
        <sz val="10"/>
        <rFont val="Times New Roman"/>
        <family val="1"/>
      </rPr>
      <t>1)</t>
    </r>
  </si>
  <si>
    <t>BV2</t>
  </si>
  <si>
    <t>1Fwp 000.0.02.003.193</t>
  </si>
  <si>
    <t>1Fwg 665.0.02.003.302</t>
  </si>
  <si>
    <t>250 / 270</t>
  </si>
  <si>
    <t xml:space="preserve"> -</t>
  </si>
  <si>
    <t>● 303</t>
  </si>
  <si>
    <t>2Fwg 302.0.02.003.303</t>
  </si>
  <si>
    <t>ER7</t>
  </si>
  <si>
    <t>● 304</t>
  </si>
  <si>
    <t>3Fwg 302.0.02.003.304</t>
  </si>
  <si>
    <t>taken in account because similar to BA 390</t>
  </si>
  <si>
    <t>● 306</t>
  </si>
  <si>
    <t>2Fwg 000.0.02.003.013</t>
  </si>
  <si>
    <t>YES (Lucchini RS)</t>
  </si>
  <si>
    <t>● 307</t>
  </si>
  <si>
    <t>2Fwg 000.0.02.003.014</t>
  </si>
  <si>
    <t>● 309</t>
  </si>
  <si>
    <t>21.724.01</t>
  </si>
  <si>
    <t>780 / 775</t>
  </si>
  <si>
    <t>YES (RAFIL/BVV)</t>
  </si>
  <si>
    <t>● 310</t>
  </si>
  <si>
    <t>21.724.00</t>
  </si>
  <si>
    <t>● 313</t>
  </si>
  <si>
    <t>not applicable</t>
  </si>
  <si>
    <t>DB Number, manufacturer CAF</t>
  </si>
  <si>
    <t>455.0.215.000.36</t>
  </si>
  <si>
    <t>YES (BTG)</t>
  </si>
  <si>
    <t>partially</t>
  </si>
  <si>
    <t>VPI Number, manufacturer Bonatrans, Bona 313</t>
  </si>
  <si>
    <t>● 314</t>
  </si>
  <si>
    <t>2Fwg 000.0.02.003.002</t>
  </si>
  <si>
    <t>Crack in the web case -  JNS Broken wheels 2019</t>
  </si>
  <si>
    <t>● 315</t>
  </si>
  <si>
    <t>2Fwg 000.0.02.003.001</t>
  </si>
  <si>
    <t>● 318</t>
  </si>
  <si>
    <t>455.0.215.000.07</t>
  </si>
  <si>
    <t>● 319</t>
  </si>
  <si>
    <t>● 324</t>
  </si>
  <si>
    <t>2Fwg 000.0.02.003.003</t>
  </si>
  <si>
    <t>● 325</t>
  </si>
  <si>
    <t>2Fwg 000.0.02.003.004</t>
  </si>
  <si>
    <t>● 374</t>
  </si>
  <si>
    <t>2Fwg 000.0.02.002.009</t>
  </si>
  <si>
    <r>
      <rPr>
        <sz val="10"/>
        <rFont val="Times New Roman"/>
        <family val="1"/>
      </rPr>
      <t>R7</t>
    </r>
  </si>
  <si>
    <r>
      <rPr>
        <sz val="10"/>
        <rFont val="Times New Roman"/>
        <family val="1"/>
      </rPr>
      <t>243 / 201</t>
    </r>
  </si>
  <si>
    <t>● 375</t>
  </si>
  <si>
    <t>2Fwg 000.0.02.002.007</t>
  </si>
  <si>
    <r>
      <rPr>
        <sz val="10"/>
        <rFont val="Times New Roman"/>
        <family val="1"/>
      </rPr>
      <t>244 / 202</t>
    </r>
  </si>
  <si>
    <t>● 379</t>
  </si>
  <si>
    <t>A 21.456.00</t>
  </si>
  <si>
    <t>455.0.111.000.10</t>
  </si>
  <si>
    <t>285 / 250</t>
  </si>
  <si>
    <t>455.0.217.000.07</t>
  </si>
  <si>
    <t>270 / 260</t>
  </si>
  <si>
    <t>● 706</t>
  </si>
  <si>
    <t>X.03.00706</t>
  </si>
  <si>
    <t>● 807</t>
  </si>
  <si>
    <t>455.0.212.000.36</t>
  </si>
  <si>
    <t>250 / 285</t>
  </si>
  <si>
    <t>lower axleload</t>
  </si>
  <si>
    <t>● ESFA</t>
  </si>
  <si>
    <t>455.0.215.000.41</t>
  </si>
  <si>
    <t>same like  ZDB 34</t>
  </si>
  <si>
    <t>● GA88</t>
  </si>
  <si>
    <t>455.0.225.000.12</t>
  </si>
  <si>
    <t>● RI 027</t>
  </si>
  <si>
    <t>21.738.00</t>
  </si>
  <si>
    <t>VRY</t>
  </si>
  <si>
    <t>038-01Z2/00020445-02.11</t>
  </si>
  <si>
    <t>260 / 270</t>
  </si>
  <si>
    <t>-01Z3/00022325-02.11</t>
  </si>
  <si>
    <t>see BA 004</t>
  </si>
  <si>
    <t>The wheel type BA 004 could also be used in some versions of wheelset type VRY</t>
  </si>
  <si>
    <t>VRS</t>
  </si>
  <si>
    <t>038-01Z2/00020447-02.11</t>
  </si>
  <si>
    <t>URS</t>
  </si>
  <si>
    <t>038-01Z2/00022074-02.11</t>
  </si>
  <si>
    <t>● RI 025</t>
  </si>
  <si>
    <t>21.061.56</t>
  </si>
  <si>
    <t>7TN 090100-1-01</t>
  </si>
  <si>
    <t>St7P</t>
  </si>
  <si>
    <t>no information</t>
  </si>
  <si>
    <t>R008.008/03/B</t>
  </si>
  <si>
    <t>R7T</t>
  </si>
  <si>
    <t>X094600-1-01</t>
  </si>
  <si>
    <t>X093800-1-01</t>
  </si>
  <si>
    <t>P58</t>
  </si>
  <si>
    <t>X093300-1-01</t>
  </si>
  <si>
    <t>X094400-1-01</t>
  </si>
  <si>
    <t>ORE Standard wheel</t>
  </si>
  <si>
    <t>200 M1111 0001</t>
  </si>
  <si>
    <t xml:space="preserve">  -</t>
  </si>
  <si>
    <t>PN-92/K-91019</t>
  </si>
  <si>
    <r>
      <rPr>
        <sz val="10"/>
        <rFont val="Times New Roman"/>
        <family val="1"/>
      </rPr>
      <t>P52T P52E
P58</t>
    </r>
  </si>
  <si>
    <r>
      <t xml:space="preserve">10 448 526 </t>
    </r>
    <r>
      <rPr>
        <vertAlign val="superscript"/>
        <sz val="10"/>
        <rFont val="Times New Roman"/>
        <family val="1"/>
      </rPr>
      <t>2)</t>
    </r>
  </si>
  <si>
    <t>BV1</t>
  </si>
  <si>
    <t>Straight web</t>
  </si>
  <si>
    <r>
      <t xml:space="preserve">10 448 540 </t>
    </r>
    <r>
      <rPr>
        <vertAlign val="superscript"/>
        <sz val="10"/>
        <rFont val="Times New Roman"/>
        <family val="1"/>
      </rPr>
      <t>2)</t>
    </r>
  </si>
  <si>
    <t>WT</t>
  </si>
  <si>
    <r>
      <t xml:space="preserve">DEV 3.2.110 </t>
    </r>
    <r>
      <rPr>
        <vertAlign val="superscript"/>
        <sz val="10"/>
        <rFont val="Times New Roman"/>
        <family val="1"/>
      </rPr>
      <t>2)</t>
    </r>
  </si>
  <si>
    <t>corrugated web</t>
  </si>
  <si>
    <t>9052(c)</t>
  </si>
  <si>
    <t>9052(o)</t>
  </si>
  <si>
    <t>DEV 32 109</t>
  </si>
  <si>
    <t>● 9052(bc)</t>
  </si>
  <si>
    <t>10-4023-651 Rep. 105</t>
  </si>
  <si>
    <t>S-shaped web</t>
  </si>
  <si>
    <t>10.4005 784 Rep. 1</t>
  </si>
  <si>
    <t>overview drawing - 4 wheel designs, no further information, individual assessment necessary</t>
  </si>
  <si>
    <t>● 9054B</t>
  </si>
  <si>
    <t>10.4018.602</t>
  </si>
  <si>
    <t>overview drawing - 4 wheel designs based on BA 318, 306/307, Valdunes Drawing 10-4018 602/ 70 751-30 and CAF</t>
  </si>
  <si>
    <t>● 9054B CAF</t>
  </si>
  <si>
    <t>10 448 550 Rep. 1</t>
  </si>
  <si>
    <t>● 9056B</t>
  </si>
  <si>
    <t>10 4023 651 Rep. 105</t>
  </si>
  <si>
    <t>● 9071</t>
  </si>
  <si>
    <t>overview drawing - 3 wheel designs, no further information, individual assessment necessary</t>
  </si>
  <si>
    <t>● 9071 CAF</t>
  </si>
  <si>
    <t>Wheel from CAF</t>
  </si>
  <si>
    <t>● 9074B</t>
  </si>
  <si>
    <t>10 4017 647</t>
  </si>
  <si>
    <t xml:space="preserve">overview drawing - 3 wheel types based on BA 318, Valdunes Drawing 10-4018 602/ 70 751-30 and CAF </t>
  </si>
  <si>
    <t>● 9074B CAF</t>
  </si>
  <si>
    <t>● 9076</t>
  </si>
  <si>
    <t>10-4023-651 Rep.106</t>
  </si>
  <si>
    <t>F730</t>
  </si>
  <si>
    <t>66L247_3</t>
  </si>
  <si>
    <t>33UR/m</t>
  </si>
  <si>
    <t>38UR/m</t>
  </si>
  <si>
    <t>42 m</t>
  </si>
  <si>
    <t>42mp</t>
  </si>
  <si>
    <t>000.04.01 1</t>
  </si>
  <si>
    <t>9076 CAF</t>
  </si>
  <si>
    <t>lower axleload, asymetric wheel</t>
  </si>
  <si>
    <t>46UR/m</t>
  </si>
  <si>
    <t>B46UR/m</t>
  </si>
  <si>
    <t>● SURA25</t>
  </si>
  <si>
    <t>● LF26</t>
  </si>
  <si>
    <t>271/269</t>
  </si>
  <si>
    <t>◊ZDB29</t>
  </si>
  <si>
    <t>455.0.212.000.03</t>
  </si>
  <si>
    <t>260/250</t>
  </si>
  <si>
    <t>YES (BTG) not produced</t>
  </si>
  <si>
    <t>not relevant, old JNS Crack in the web case</t>
  </si>
  <si>
    <t>ZB34</t>
  </si>
  <si>
    <t>21.061.28</t>
  </si>
  <si>
    <t>VALD25+</t>
  </si>
  <si>
    <t>VDI0277</t>
  </si>
  <si>
    <r>
      <rPr>
        <sz val="10"/>
        <rFont val="Times New Roman"/>
        <family val="1"/>
      </rPr>
      <t>S-shaped web</t>
    </r>
  </si>
  <si>
    <t>ULT25</t>
  </si>
  <si>
    <t>KP-0050-16 /CV</t>
  </si>
  <si>
    <t>ULT23</t>
  </si>
  <si>
    <t>LiTheS CAF</t>
  </si>
  <si>
    <t>RI 028</t>
  </si>
  <si>
    <t>21.740.00</t>
  </si>
  <si>
    <t>796 / 808</t>
  </si>
  <si>
    <t>Db-004sa</t>
  </si>
  <si>
    <t>21.061.43</t>
  </si>
  <si>
    <t>Db-10sa</t>
  </si>
  <si>
    <t>overview drawing - individuall assessment necessary</t>
  </si>
  <si>
    <t>RM 411.00.551.2</t>
  </si>
  <si>
    <t>Wheel from RAFIL/ BVV</t>
  </si>
  <si>
    <t>Wheel from Bonatrans</t>
  </si>
  <si>
    <t>Db-10</t>
  </si>
  <si>
    <t>ZfW 411.00.525.2</t>
  </si>
  <si>
    <t>RI 101</t>
  </si>
  <si>
    <t>same like BA 303</t>
  </si>
  <si>
    <t>R32</t>
  </si>
  <si>
    <t>A68.0AZ0.07.102b</t>
  </si>
  <si>
    <t> </t>
  </si>
  <si>
    <t>HLF306</t>
  </si>
  <si>
    <t>same like LF26, except for the hub configuration</t>
  </si>
  <si>
    <t>HLF307</t>
  </si>
  <si>
    <t>● thermo stable wheel</t>
  </si>
  <si>
    <t>◊ The procurement of new wheelsets and the mounting of the wheels on existings axles in the IS 3 is not recommended</t>
  </si>
  <si>
    <t>20 (JNS)</t>
  </si>
  <si>
    <t>geometrical comperable, included in JNS 12/25</t>
  </si>
  <si>
    <t>LL306</t>
  </si>
  <si>
    <t>LL307</t>
  </si>
  <si>
    <t>LF27</t>
  </si>
  <si>
    <t>11000003360 variant 3</t>
  </si>
  <si>
    <t>11000003360 variant 1&amp;2</t>
  </si>
  <si>
    <t>11000001210 variant 2</t>
  </si>
  <si>
    <t>11000001210 variant 1</t>
  </si>
  <si>
    <t>11000001210 variant 5</t>
  </si>
  <si>
    <t>11000001210 variant 3</t>
  </si>
  <si>
    <t>N/A" means that the value cannot be computed (both inner rim diameters are not known) or that the theoretically calculated diameter is either larger than the maximum as-new diameter (considering a tolerance of +4/0 mm applied, for all the wheel types, to the nominal value reported in the column "O"), or smaller than the fully worn diameter</t>
  </si>
  <si>
    <r>
      <rPr>
        <sz val="10"/>
        <color rgb="FF000000"/>
        <rFont val="Times New Roman"/>
        <family val="1"/>
      </rPr>
      <t xml:space="preserve">Min diameter after reprofiling for residual rim area  &gt; 0.74 dm2
</t>
    </r>
    <r>
      <rPr>
        <b/>
        <sz val="10"/>
        <color rgb="FF000000"/>
        <rFont val="Times New Roman"/>
        <family val="1"/>
      </rPr>
      <t xml:space="preserve"> Inspection interval 300.000 km </t>
    </r>
  </si>
  <si>
    <r>
      <rPr>
        <sz val="10"/>
        <color rgb="FF000000"/>
        <rFont val="Times New Roman"/>
        <family val="1"/>
      </rPr>
      <t>Min diameter after reprofiling for residual rim area &gt;</t>
    </r>
    <r>
      <rPr>
        <sz val="10"/>
        <color rgb="FF000000"/>
        <rFont val="Aptos Narrow"/>
        <family val="2"/>
      </rPr>
      <t xml:space="preserve"> </t>
    </r>
    <r>
      <rPr>
        <sz val="10"/>
        <color rgb="FF000000"/>
        <rFont val="Times New Roman"/>
        <family val="1"/>
      </rPr>
      <t xml:space="preserve">0.52 dm2 </t>
    </r>
    <r>
      <rPr>
        <b/>
        <sz val="10"/>
        <color rgb="FF000000"/>
        <rFont val="Times New Roman"/>
        <family val="1"/>
      </rPr>
      <t xml:space="preserve">
Inspection interval 200.000 km </t>
    </r>
  </si>
  <si>
    <r>
      <rPr>
        <sz val="10"/>
        <color rgb="FF000000"/>
        <rFont val="Times New Roman"/>
        <family val="1"/>
      </rPr>
      <t>Min diameter after reprofiling for residual rim area &gt;</t>
    </r>
    <r>
      <rPr>
        <sz val="10"/>
        <color rgb="FF000000"/>
        <rFont val="Aptos Narrow"/>
        <family val="2"/>
      </rPr>
      <t xml:space="preserve"> </t>
    </r>
    <r>
      <rPr>
        <sz val="10"/>
        <color rgb="FF000000"/>
        <rFont val="Times New Roman"/>
        <family val="1"/>
      </rPr>
      <t xml:space="preserve">0.36 dm2
</t>
    </r>
    <r>
      <rPr>
        <b/>
        <sz val="10"/>
        <color rgb="FF000000"/>
        <rFont val="Times New Roman"/>
        <family val="1"/>
      </rPr>
      <t xml:space="preserve">Inspection interval 100.000 km </t>
    </r>
    <r>
      <rPr>
        <sz val="10"/>
        <color rgb="FF000000"/>
        <rFont val="Times New Roman"/>
        <family val="1"/>
      </rPr>
      <t xml:space="preserve">
In case of a smaller diameter after reprofiling (residual rim area ≤ 0.36 dm2):</t>
    </r>
    <r>
      <rPr>
        <b/>
        <sz val="10"/>
        <color rgb="FF000000"/>
        <rFont val="Times New Roman"/>
        <family val="1"/>
      </rPr>
      <t xml:space="preserve"> 
Inspection interval 50.000 km
</t>
    </r>
  </si>
  <si>
    <t>"N/A" means that the value cannot be computed (both inner rim diameters are not known) or that the theoretically calculated diameter is larger than the maximum as-new diameter (considering a tolerance of +4/0 mm applied, for all the wheel types, to the nominal value reported in the column "O")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</si>
</sst>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
    <numFmt numFmtId="165" formatCode="0.00000"/>
    <numFmt numFmtId="166" formatCode="0.0"/>
  </numFmts>
  <fonts count="18">
    <font>
      <sz val="10"/>
      <color rgb="FF000000"/>
      <name val="Times New Roman"/>
      <charset val="204"/>
    </font>
    <font>
      <sz val="7"/>
      <name val="Arial MT"/>
    </font>
    <font>
      <sz val="7"/>
      <color rgb="FF000000"/>
      <name val="Arial MT"/>
      <family val="2"/>
    </font>
    <font>
      <sz val="10"/>
      <color rgb="FF000000"/>
      <name val="Times New Roman"/>
      <family val="1"/>
    </font>
    <font>
      <sz val="9"/>
      <color indexed="81"/>
      <name val="Tahoma"/>
      <family val="2"/>
    </font>
    <font>
      <b/>
      <sz val="9"/>
      <color indexed="81"/>
      <name val="Tahoma"/>
      <family val="2"/>
    </font>
    <font>
      <sz val="10"/>
      <color rgb="FFFF0000"/>
      <name val="Times New Roman"/>
      <family val="1"/>
    </font>
    <font>
      <sz val="10"/>
      <color rgb="FF000000"/>
      <name val="Arial MT"/>
      <family val="2"/>
    </font>
    <font>
      <b/>
      <sz val="10"/>
      <color rgb="FF000000"/>
      <name val="Times New Roman"/>
      <family val="1"/>
    </font>
    <font>
      <b/>
      <vertAlign val="superscript"/>
      <sz val="10"/>
      <color rgb="FF000000"/>
      <name val="Times New Roman"/>
      <family val="1"/>
    </font>
    <font>
      <sz val="10"/>
      <name val="Arial MT"/>
    </font>
    <font>
      <sz val="10"/>
      <color theme="1"/>
      <name val="Times New Roman"/>
      <family val="1"/>
    </font>
    <font>
      <sz val="10"/>
      <name val="Times New Roman"/>
      <family val="1"/>
    </font>
    <font>
      <vertAlign val="superscript"/>
      <sz val="10"/>
      <name val="Times New Roman"/>
      <family val="1"/>
    </font>
    <font>
      <b/>
      <sz val="10"/>
      <name val="Times New Roman"/>
      <family val="1"/>
    </font>
    <font>
      <sz val="9"/>
      <color indexed="81"/>
      <name val="Segoe UI"/>
      <family val="2"/>
    </font>
    <font>
      <b/>
      <sz val="9"/>
      <color indexed="81"/>
      <name val="Segoe UI"/>
      <family val="2"/>
    </font>
    <font>
      <sz val="10"/>
      <color rgb="FF000000"/>
      <name val="Aptos Narrow"/>
      <family val="2"/>
    </font>
  </fonts>
  <fills count="7">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6" tint="0.59999389629810485"/>
        <bgColor indexed="64"/>
      </patternFill>
    </fill>
  </fills>
  <borders count="1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3" fillId="0" borderId="0"/>
  </cellStyleXfs>
  <cellXfs count="306">
    <xf numFmtId="0" fontId="0" fillId="0" borderId="0" xfId="0" applyAlignment="1">
      <alignment horizontal="left" vertical="top"/>
    </xf>
    <xf numFmtId="1" fontId="2" fillId="0" borderId="1" xfId="0" applyNumberFormat="1" applyFont="1" applyBorder="1" applyAlignment="1">
      <alignment horizontal="center" vertical="top" shrinkToFit="1"/>
    </xf>
    <xf numFmtId="0" fontId="0" fillId="0" borderId="0" xfId="0" applyAlignment="1">
      <alignment horizontal="center" vertical="center"/>
    </xf>
    <xf numFmtId="1" fontId="2" fillId="0" borderId="2" xfId="0" applyNumberFormat="1" applyFont="1" applyBorder="1" applyAlignment="1">
      <alignment horizontal="center" vertical="top" shrinkToFit="1"/>
    </xf>
    <xf numFmtId="0" fontId="3" fillId="2" borderId="3" xfId="0" applyFont="1" applyFill="1" applyBorder="1" applyAlignment="1">
      <alignment horizontal="center" vertical="center"/>
    </xf>
    <xf numFmtId="0" fontId="0" fillId="0" borderId="0" xfId="0" applyAlignment="1">
      <alignment horizontal="center" vertical="top"/>
    </xf>
    <xf numFmtId="1" fontId="3" fillId="0" borderId="3" xfId="0" applyNumberFormat="1" applyFont="1" applyBorder="1" applyAlignment="1">
      <alignment horizontal="center" vertical="center"/>
    </xf>
    <xf numFmtId="1" fontId="3" fillId="0" borderId="3" xfId="0" applyNumberFormat="1" applyFont="1" applyBorder="1" applyAlignment="1">
      <alignment horizontal="center" vertical="center" wrapText="1"/>
    </xf>
    <xf numFmtId="1" fontId="6" fillId="0" borderId="3" xfId="0" applyNumberFormat="1"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horizontal="left" vertical="top"/>
    </xf>
    <xf numFmtId="0" fontId="8" fillId="0" borderId="3" xfId="0" applyFont="1" applyBorder="1" applyAlignment="1">
      <alignment horizontal="center" vertical="center" wrapText="1"/>
    </xf>
    <xf numFmtId="1" fontId="8" fillId="0" borderId="3" xfId="0" applyNumberFormat="1" applyFont="1" applyBorder="1" applyAlignment="1">
      <alignment horizontal="center" vertical="center" wrapText="1"/>
    </xf>
    <xf numFmtId="0" fontId="8" fillId="0" borderId="0" xfId="0" applyFont="1" applyAlignment="1">
      <alignment horizontal="left" vertical="top"/>
    </xf>
    <xf numFmtId="0" fontId="10" fillId="0" borderId="3" xfId="0" applyFont="1" applyBorder="1" applyAlignment="1">
      <alignment horizontal="right" vertical="top" wrapText="1"/>
    </xf>
    <xf numFmtId="0" fontId="3" fillId="0" borderId="3" xfId="0" applyFont="1" applyBorder="1" applyAlignment="1">
      <alignment horizontal="center" vertical="top"/>
    </xf>
    <xf numFmtId="165" fontId="3" fillId="0" borderId="4" xfId="0" applyNumberFormat="1" applyFont="1" applyBorder="1" applyAlignment="1">
      <alignment horizontal="center" vertical="center"/>
    </xf>
    <xf numFmtId="165" fontId="3" fillId="0" borderId="3" xfId="0" applyNumberFormat="1" applyFont="1" applyBorder="1" applyAlignment="1">
      <alignment horizontal="center" vertical="center"/>
    </xf>
    <xf numFmtId="1" fontId="7" fillId="0" borderId="3" xfId="0" applyNumberFormat="1" applyFont="1" applyBorder="1" applyAlignment="1">
      <alignment horizontal="center" vertical="top" shrinkToFit="1"/>
    </xf>
    <xf numFmtId="0" fontId="3" fillId="0" borderId="0" xfId="0" applyFont="1" applyAlignment="1">
      <alignment horizontal="center" vertical="top"/>
    </xf>
    <xf numFmtId="0" fontId="3" fillId="0" borderId="0" xfId="0" applyFont="1" applyAlignment="1">
      <alignment horizontal="center" vertical="center"/>
    </xf>
    <xf numFmtId="0" fontId="1" fillId="0" borderId="3" xfId="0" applyFont="1" applyBorder="1" applyAlignment="1">
      <alignment horizontal="left" vertical="center" wrapText="1"/>
    </xf>
    <xf numFmtId="0" fontId="3" fillId="0" borderId="3" xfId="0" applyFont="1" applyBorder="1" applyAlignment="1">
      <alignment horizontal="left" vertical="center"/>
    </xf>
    <xf numFmtId="0" fontId="8" fillId="0" borderId="1" xfId="0" applyFont="1" applyBorder="1" applyAlignment="1">
      <alignment horizontal="center" vertical="center" wrapText="1"/>
    </xf>
    <xf numFmtId="0" fontId="3" fillId="3" borderId="3" xfId="0" applyFont="1" applyFill="1" applyBorder="1" applyAlignment="1">
      <alignment horizontal="center" vertical="center"/>
    </xf>
    <xf numFmtId="0" fontId="3" fillId="0" borderId="3" xfId="0" applyFont="1" applyBorder="1" applyAlignment="1">
      <alignment horizontal="left" vertical="center" wrapText="1"/>
    </xf>
    <xf numFmtId="1" fontId="11"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left" vertical="top"/>
    </xf>
    <xf numFmtId="0" fontId="3" fillId="0" borderId="4" xfId="0" applyFont="1" applyBorder="1" applyAlignment="1">
      <alignment horizontal="left" vertical="center"/>
    </xf>
    <xf numFmtId="1" fontId="3" fillId="0" borderId="9" xfId="0" applyNumberFormat="1" applyFont="1" applyBorder="1" applyAlignment="1">
      <alignment horizontal="center" vertical="center"/>
    </xf>
    <xf numFmtId="1" fontId="3" fillId="2" borderId="3" xfId="0" applyNumberFormat="1" applyFont="1" applyFill="1" applyBorder="1" applyAlignment="1">
      <alignment horizontal="center" vertical="center"/>
    </xf>
    <xf numFmtId="2" fontId="0" fillId="0" borderId="0" xfId="0" applyNumberFormat="1" applyAlignment="1">
      <alignment horizontal="center" vertical="center"/>
    </xf>
    <xf numFmtId="2" fontId="0" fillId="0" borderId="0" xfId="0" applyNumberFormat="1" applyAlignment="1">
      <alignment horizontal="left" vertical="top"/>
    </xf>
    <xf numFmtId="2" fontId="3" fillId="0" borderId="3" xfId="0" applyNumberFormat="1" applyFont="1" applyBorder="1" applyAlignment="1">
      <alignment horizontal="center" vertical="center"/>
    </xf>
    <xf numFmtId="2" fontId="11" fillId="0" borderId="3" xfId="0" applyNumberFormat="1" applyFont="1" applyBorder="1" applyAlignment="1">
      <alignment horizontal="center" vertical="center"/>
    </xf>
    <xf numFmtId="2" fontId="3" fillId="0" borderId="0" xfId="0" applyNumberFormat="1" applyFont="1" applyAlignment="1">
      <alignment horizontal="left" vertical="top"/>
    </xf>
    <xf numFmtId="2" fontId="8" fillId="0" borderId="7" xfId="0" applyNumberFormat="1" applyFont="1" applyBorder="1" applyAlignment="1">
      <alignment horizontal="center" vertical="center" wrapText="1"/>
    </xf>
    <xf numFmtId="2" fontId="3" fillId="0" borderId="4" xfId="0" applyNumberFormat="1" applyFont="1" applyBorder="1" applyAlignment="1">
      <alignment horizontal="center" vertical="center"/>
    </xf>
    <xf numFmtId="2" fontId="11" fillId="0" borderId="4" xfId="0" applyNumberFormat="1" applyFont="1" applyBorder="1" applyAlignment="1">
      <alignment horizontal="center" vertical="center"/>
    </xf>
    <xf numFmtId="2" fontId="3" fillId="0" borderId="0" xfId="0" applyNumberFormat="1" applyFont="1" applyAlignment="1">
      <alignment horizontal="center" vertical="center"/>
    </xf>
    <xf numFmtId="166" fontId="3" fillId="0" borderId="3" xfId="0" applyNumberFormat="1" applyFont="1" applyBorder="1" applyAlignment="1">
      <alignment horizontal="center" vertical="center"/>
    </xf>
    <xf numFmtId="0" fontId="3" fillId="0" borderId="3" xfId="0" applyFont="1" applyBorder="1" applyAlignment="1">
      <alignment horizontal="left" vertical="top"/>
    </xf>
    <xf numFmtId="0" fontId="2" fillId="0" borderId="3" xfId="0" applyFont="1" applyBorder="1" applyAlignment="1">
      <alignment horizontal="center" vertical="center" shrinkToFit="1"/>
    </xf>
    <xf numFmtId="0" fontId="3" fillId="0" borderId="9" xfId="0" applyFont="1" applyBorder="1" applyAlignment="1">
      <alignment horizontal="center" vertical="center"/>
    </xf>
    <xf numFmtId="0" fontId="0" fillId="0" borderId="3" xfId="0" applyBorder="1" applyAlignment="1">
      <alignment horizontal="center" vertical="top" wrapText="1"/>
    </xf>
    <xf numFmtId="2" fontId="3" fillId="0" borderId="3" xfId="0" applyNumberFormat="1" applyFont="1" applyBorder="1" applyAlignment="1">
      <alignment horizontal="center" vertical="top"/>
    </xf>
    <xf numFmtId="0" fontId="3" fillId="0" borderId="3" xfId="0" applyFont="1" applyBorder="1" applyAlignment="1">
      <alignment horizontal="center" vertical="center" wrapText="1"/>
    </xf>
    <xf numFmtId="1" fontId="7" fillId="0" borderId="3" xfId="0" applyNumberFormat="1" applyFont="1" applyBorder="1" applyAlignment="1">
      <alignment horizontal="center" vertical="center" shrinkToFit="1"/>
    </xf>
    <xf numFmtId="1" fontId="2" fillId="0" borderId="3" xfId="0" applyNumberFormat="1" applyFont="1" applyBorder="1" applyAlignment="1">
      <alignment horizontal="center" vertical="center" shrinkToFit="1"/>
    </xf>
    <xf numFmtId="0" fontId="3" fillId="0" borderId="3" xfId="0" applyFont="1" applyBorder="1" applyAlignment="1">
      <alignment horizontal="center" vertical="center"/>
    </xf>
    <xf numFmtId="0" fontId="10" fillId="0" borderId="3" xfId="0" applyFont="1" applyBorder="1" applyAlignment="1">
      <alignment horizontal="right" vertical="center" wrapText="1"/>
    </xf>
    <xf numFmtId="1" fontId="3" fillId="0" borderId="3" xfId="0" applyNumberFormat="1" applyFont="1" applyBorder="1" applyAlignment="1">
      <alignment horizontal="center" vertical="top" shrinkToFit="1"/>
    </xf>
    <xf numFmtId="1" fontId="3" fillId="0" borderId="3" xfId="0" applyNumberFormat="1" applyFont="1" applyBorder="1" applyAlignment="1">
      <alignment horizontal="center" vertical="center" shrinkToFit="1"/>
    </xf>
    <xf numFmtId="0" fontId="3" fillId="0" borderId="4" xfId="0" applyFont="1" applyBorder="1" applyAlignment="1">
      <alignment horizontal="left" vertical="center" wrapText="1"/>
    </xf>
    <xf numFmtId="0" fontId="3" fillId="0" borderId="6" xfId="0" applyFont="1" applyBorder="1" applyAlignment="1">
      <alignment horizontal="center" vertical="center" shrinkToFit="1"/>
    </xf>
    <xf numFmtId="1" fontId="11" fillId="0" borderId="3" xfId="0" applyNumberFormat="1" applyFont="1" applyBorder="1" applyAlignment="1">
      <alignment horizontal="center" vertical="top" shrinkToFit="1"/>
    </xf>
    <xf numFmtId="1" fontId="11" fillId="0" borderId="3" xfId="0" applyNumberFormat="1" applyFont="1" applyBorder="1" applyAlignment="1">
      <alignment horizontal="center" vertical="center" shrinkToFit="1"/>
    </xf>
    <xf numFmtId="0" fontId="3"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3" fillId="0" borderId="3" xfId="0" applyFont="1" applyBorder="1" applyAlignment="1">
      <alignment horizontal="center" vertical="top" wrapText="1"/>
    </xf>
    <xf numFmtId="0" fontId="12" fillId="0" borderId="3" xfId="0" applyFont="1" applyBorder="1" applyAlignment="1">
      <alignment horizontal="left" vertical="center" wrapText="1"/>
    </xf>
    <xf numFmtId="0" fontId="12" fillId="0" borderId="3" xfId="0" applyFont="1" applyBorder="1" applyAlignment="1">
      <alignment horizontal="left" vertical="top" wrapText="1"/>
    </xf>
    <xf numFmtId="0" fontId="12" fillId="0" borderId="3" xfId="0" applyFont="1" applyBorder="1" applyAlignment="1">
      <alignment horizontal="center" vertical="top" wrapText="1"/>
    </xf>
    <xf numFmtId="0" fontId="12" fillId="0" borderId="4" xfId="0" applyFont="1" applyBorder="1" applyAlignment="1">
      <alignment horizontal="center" vertical="top" wrapText="1"/>
    </xf>
    <xf numFmtId="1" fontId="3" fillId="0" borderId="5" xfId="0" applyNumberFormat="1" applyFont="1" applyBorder="1" applyAlignment="1">
      <alignment horizontal="center" vertical="center" shrinkToFit="1"/>
    </xf>
    <xf numFmtId="3" fontId="3" fillId="0" borderId="3" xfId="0" applyNumberFormat="1" applyFont="1" applyBorder="1" applyAlignment="1">
      <alignment horizontal="left" vertical="top" shrinkToFit="1"/>
    </xf>
    <xf numFmtId="3" fontId="3" fillId="0" borderId="3" xfId="0" applyNumberFormat="1" applyFont="1" applyBorder="1" applyAlignment="1">
      <alignment horizontal="left" vertical="center" shrinkToFit="1"/>
    </xf>
    <xf numFmtId="1" fontId="3" fillId="2" borderId="3" xfId="0" applyNumberFormat="1" applyFont="1" applyFill="1" applyBorder="1" applyAlignment="1">
      <alignment horizontal="center" vertical="center" shrinkToFit="1"/>
    </xf>
    <xf numFmtId="0" fontId="12" fillId="0" borderId="4" xfId="0" applyFont="1" applyBorder="1" applyAlignment="1">
      <alignment horizontal="center" vertical="center" wrapText="1"/>
    </xf>
    <xf numFmtId="1" fontId="3" fillId="2" borderId="3" xfId="0" applyNumberFormat="1" applyFont="1" applyFill="1" applyBorder="1" applyAlignment="1">
      <alignment horizontal="center" vertical="top" shrinkToFit="1"/>
    </xf>
    <xf numFmtId="1" fontId="3" fillId="0" borderId="3" xfId="0" applyNumberFormat="1" applyFont="1" applyBorder="1" applyAlignment="1">
      <alignment horizontal="left" vertical="top" shrinkToFit="1"/>
    </xf>
    <xf numFmtId="1" fontId="3" fillId="0" borderId="3" xfId="0" applyNumberFormat="1" applyFont="1" applyBorder="1" applyAlignment="1">
      <alignment horizontal="left" vertical="center" shrinkToFit="1"/>
    </xf>
    <xf numFmtId="1" fontId="3" fillId="0" borderId="8" xfId="0" applyNumberFormat="1" applyFont="1" applyBorder="1" applyAlignment="1">
      <alignment horizontal="center" vertical="center" shrinkToFit="1"/>
    </xf>
    <xf numFmtId="0" fontId="12" fillId="0" borderId="4" xfId="0" applyFont="1" applyBorder="1" applyAlignment="1">
      <alignment horizontal="left" vertical="center" wrapText="1"/>
    </xf>
    <xf numFmtId="1" fontId="3" fillId="3" borderId="3" xfId="0" applyNumberFormat="1" applyFont="1" applyFill="1" applyBorder="1" applyAlignment="1">
      <alignment horizontal="center" vertical="center"/>
    </xf>
    <xf numFmtId="1" fontId="3" fillId="3" borderId="3" xfId="0" applyNumberFormat="1" applyFont="1" applyFill="1" applyBorder="1" applyAlignment="1">
      <alignment horizontal="center" vertical="center" shrinkToFit="1"/>
    </xf>
    <xf numFmtId="0" fontId="3" fillId="3" borderId="3" xfId="0" applyFont="1" applyFill="1" applyBorder="1" applyAlignment="1">
      <alignment horizontal="center" vertical="center" wrapText="1"/>
    </xf>
    <xf numFmtId="0" fontId="3" fillId="0" borderId="8" xfId="0" applyFont="1" applyBorder="1" applyAlignment="1">
      <alignment horizontal="center" vertical="center" shrinkToFit="1"/>
    </xf>
    <xf numFmtId="0" fontId="3" fillId="0" borderId="3" xfId="0" applyFont="1" applyBorder="1" applyAlignment="1">
      <alignment horizontal="center" vertical="center" shrinkToFit="1"/>
    </xf>
    <xf numFmtId="164" fontId="3" fillId="0" borderId="3" xfId="0" applyNumberFormat="1" applyFont="1" applyBorder="1" applyAlignment="1">
      <alignment horizontal="center" vertical="center" shrinkToFit="1"/>
    </xf>
    <xf numFmtId="0" fontId="11" fillId="0" borderId="3" xfId="0" applyFont="1" applyBorder="1" applyAlignment="1">
      <alignment horizontal="center" vertical="center" wrapText="1"/>
    </xf>
    <xf numFmtId="1" fontId="8" fillId="0" borderId="10" xfId="0" applyNumberFormat="1"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1" fillId="0" borderId="10" xfId="0" applyFont="1" applyBorder="1" applyAlignment="1">
      <alignment horizontal="center" vertical="center"/>
    </xf>
    <xf numFmtId="1" fontId="11" fillId="0" borderId="10" xfId="0" applyNumberFormat="1" applyFont="1" applyBorder="1" applyAlignment="1">
      <alignment horizontal="center" vertical="center"/>
    </xf>
    <xf numFmtId="0" fontId="3" fillId="0" borderId="10" xfId="0" applyFont="1" applyBorder="1" applyAlignment="1">
      <alignment horizontal="center" vertical="top"/>
    </xf>
    <xf numFmtId="2" fontId="8" fillId="0" borderId="9" xfId="0" applyNumberFormat="1" applyFont="1" applyBorder="1" applyAlignment="1">
      <alignment horizontal="center" vertical="center" wrapText="1"/>
    </xf>
    <xf numFmtId="2" fontId="3" fillId="0" borderId="9" xfId="0" applyNumberFormat="1" applyFont="1" applyBorder="1" applyAlignment="1">
      <alignment horizontal="center" vertical="center"/>
    </xf>
    <xf numFmtId="2" fontId="11" fillId="0" borderId="9" xfId="0" applyNumberFormat="1" applyFont="1" applyBorder="1" applyAlignment="1">
      <alignment horizontal="center" vertical="center"/>
    </xf>
    <xf numFmtId="2" fontId="3" fillId="0" borderId="9" xfId="0" applyNumberFormat="1" applyFont="1" applyBorder="1" applyAlignment="1">
      <alignment horizontal="center" vertical="top"/>
    </xf>
    <xf numFmtId="1" fontId="8" fillId="0" borderId="12" xfId="0" applyNumberFormat="1" applyFont="1" applyBorder="1" applyAlignment="1">
      <alignment horizontal="center" vertical="center" wrapText="1"/>
    </xf>
    <xf numFmtId="0" fontId="3" fillId="2" borderId="12" xfId="0" applyFont="1" applyFill="1" applyBorder="1" applyAlignment="1">
      <alignment horizontal="center" vertical="center"/>
    </xf>
    <xf numFmtId="166" fontId="0" fillId="0" borderId="0" xfId="0" applyNumberFormat="1" applyAlignment="1">
      <alignment horizontal="center" vertical="center"/>
    </xf>
    <xf numFmtId="166" fontId="8" fillId="0" borderId="4" xfId="0" applyNumberFormat="1" applyFont="1" applyBorder="1" applyAlignment="1">
      <alignment horizontal="center" vertical="center" wrapText="1"/>
    </xf>
    <xf numFmtId="166" fontId="3" fillId="0" borderId="4" xfId="0" applyNumberFormat="1" applyFont="1" applyBorder="1" applyAlignment="1">
      <alignment horizontal="center" vertical="center"/>
    </xf>
    <xf numFmtId="166" fontId="11" fillId="0" borderId="4" xfId="0" applyNumberFormat="1" applyFont="1" applyBorder="1" applyAlignment="1">
      <alignment horizontal="center" vertical="center"/>
    </xf>
    <xf numFmtId="166" fontId="11" fillId="0" borderId="3" xfId="0" applyNumberFormat="1" applyFont="1" applyBorder="1" applyAlignment="1">
      <alignment horizontal="center" vertical="center"/>
    </xf>
    <xf numFmtId="166" fontId="3" fillId="0" borderId="0" xfId="0" applyNumberFormat="1" applyFont="1" applyAlignment="1">
      <alignment horizontal="center" vertical="center"/>
    </xf>
    <xf numFmtId="0" fontId="3" fillId="4" borderId="3" xfId="0" applyFont="1" applyFill="1" applyBorder="1" applyAlignment="1">
      <alignment horizontal="center" vertical="center"/>
    </xf>
    <xf numFmtId="0" fontId="3" fillId="4" borderId="12" xfId="0" applyFont="1" applyFill="1" applyBorder="1" applyAlignment="1">
      <alignment horizontal="center" vertical="center"/>
    </xf>
    <xf numFmtId="0" fontId="3" fillId="0" borderId="12" xfId="0" applyFont="1" applyBorder="1" applyAlignment="1">
      <alignment horizontal="center" vertical="center"/>
    </xf>
    <xf numFmtId="2" fontId="8" fillId="2" borderId="7" xfId="0" applyNumberFormat="1" applyFont="1" applyFill="1" applyBorder="1" applyAlignment="1">
      <alignment horizontal="center" vertical="center" wrapText="1"/>
    </xf>
    <xf numFmtId="2" fontId="3" fillId="2" borderId="4" xfId="0" applyNumberFormat="1" applyFont="1" applyFill="1" applyBorder="1" applyAlignment="1">
      <alignment horizontal="center" vertical="center"/>
    </xf>
    <xf numFmtId="2" fontId="11" fillId="2" borderId="4" xfId="0" applyNumberFormat="1" applyFont="1" applyFill="1" applyBorder="1" applyAlignment="1">
      <alignment horizontal="center" vertical="center"/>
    </xf>
    <xf numFmtId="2" fontId="3" fillId="2" borderId="3" xfId="0" applyNumberFormat="1" applyFont="1" applyFill="1" applyBorder="1" applyAlignment="1">
      <alignment horizontal="center" vertical="center"/>
    </xf>
    <xf numFmtId="0" fontId="3" fillId="0" borderId="0" xfId="0" applyFont="1" applyAlignment="1">
      <alignment horizontal="left" vertical="center"/>
    </xf>
    <xf numFmtId="2" fontId="3" fillId="0" borderId="0" xfId="0" applyNumberFormat="1" applyFont="1" applyAlignment="1">
      <alignment horizontal="center" vertical="top"/>
    </xf>
    <xf numFmtId="0" fontId="3" fillId="2" borderId="0" xfId="0" applyFont="1" applyFill="1" applyAlignment="1">
      <alignment horizontal="center" vertical="center"/>
    </xf>
    <xf numFmtId="1" fontId="7" fillId="0" borderId="0" xfId="0" applyNumberFormat="1" applyFont="1" applyAlignment="1">
      <alignment horizontal="center" vertical="top" shrinkToFit="1"/>
    </xf>
    <xf numFmtId="1" fontId="7" fillId="0" borderId="0" xfId="0" applyNumberFormat="1" applyFont="1" applyAlignment="1">
      <alignment horizontal="center" vertical="center" shrinkToFit="1"/>
    </xf>
    <xf numFmtId="0" fontId="10" fillId="0" borderId="0" xfId="0" applyFont="1" applyAlignment="1">
      <alignment horizontal="right" vertical="center" wrapText="1"/>
    </xf>
    <xf numFmtId="0" fontId="2" fillId="0" borderId="0" xfId="0" applyFont="1" applyAlignment="1">
      <alignment horizontal="center" vertical="center" shrinkToFit="1"/>
    </xf>
    <xf numFmtId="0" fontId="0" fillId="0" borderId="0" xfId="0" applyAlignment="1">
      <alignment horizontal="center" vertical="top" wrapText="1"/>
    </xf>
    <xf numFmtId="0" fontId="3" fillId="0" borderId="9" xfId="0" applyFont="1" applyBorder="1" applyAlignment="1">
      <alignment horizontal="left" vertical="top"/>
    </xf>
    <xf numFmtId="16" fontId="3" fillId="0" borderId="3" xfId="0" applyNumberFormat="1" applyFont="1" applyBorder="1" applyAlignment="1">
      <alignment horizontal="left" vertical="top"/>
    </xf>
    <xf numFmtId="0" fontId="3" fillId="0" borderId="10" xfId="0" applyFont="1" applyBorder="1" applyAlignment="1">
      <alignment horizontal="left" vertical="top"/>
    </xf>
    <xf numFmtId="0" fontId="3" fillId="0" borderId="8" xfId="0" applyFont="1" applyBorder="1" applyAlignment="1">
      <alignment horizontal="left" vertical="top"/>
    </xf>
    <xf numFmtId="0" fontId="3" fillId="0" borderId="6" xfId="0" applyFont="1" applyBorder="1" applyAlignment="1">
      <alignment horizontal="left" vertical="top"/>
    </xf>
    <xf numFmtId="0" fontId="3" fillId="0" borderId="14" xfId="0" applyFont="1" applyBorder="1" applyAlignment="1">
      <alignment horizontal="left" vertical="top"/>
    </xf>
    <xf numFmtId="0" fontId="3" fillId="0" borderId="15" xfId="0" applyFont="1" applyBorder="1" applyAlignment="1">
      <alignment horizontal="left" vertical="top"/>
    </xf>
    <xf numFmtId="0" fontId="3" fillId="0" borderId="16" xfId="0" applyFont="1" applyBorder="1" applyAlignment="1">
      <alignment horizontal="left" vertical="top"/>
    </xf>
    <xf numFmtId="0" fontId="3" fillId="0" borderId="9" xfId="0" applyFont="1" applyBorder="1" applyAlignment="1">
      <alignment horizontal="center" vertical="top"/>
    </xf>
    <xf numFmtId="0" fontId="3" fillId="0" borderId="6" xfId="0" applyFont="1" applyBorder="1" applyAlignment="1">
      <alignment horizontal="center" vertical="top"/>
    </xf>
    <xf numFmtId="0" fontId="3" fillId="0" borderId="14" xfId="0" applyFont="1" applyBorder="1" applyAlignment="1">
      <alignment horizontal="center" vertical="top"/>
    </xf>
    <xf numFmtId="0" fontId="12" fillId="0" borderId="9" xfId="0" applyFont="1" applyBorder="1" applyAlignment="1">
      <alignment horizontal="center" vertical="top" wrapText="1"/>
    </xf>
    <xf numFmtId="0" fontId="12" fillId="0" borderId="14" xfId="0" applyFont="1" applyBorder="1" applyAlignment="1">
      <alignment horizontal="center" vertical="top" wrapText="1"/>
    </xf>
    <xf numFmtId="1" fontId="3" fillId="0" borderId="9" xfId="0" applyNumberFormat="1" applyFont="1" applyBorder="1" applyAlignment="1">
      <alignment horizontal="center" vertical="top"/>
    </xf>
    <xf numFmtId="0" fontId="3" fillId="0" borderId="4" xfId="0" applyFont="1" applyBorder="1" applyAlignment="1">
      <alignment horizontal="center" vertical="center"/>
    </xf>
    <xf numFmtId="2" fontId="8" fillId="6" borderId="7" xfId="0" applyNumberFormat="1" applyFont="1" applyFill="1" applyBorder="1" applyAlignment="1">
      <alignment horizontal="center" vertical="center" wrapText="1"/>
    </xf>
    <xf numFmtId="0" fontId="3" fillId="0" borderId="0" xfId="1" applyAlignment="1">
      <alignment horizontal="center" vertical="top"/>
    </xf>
    <xf numFmtId="0" fontId="3" fillId="0" borderId="0" xfId="1" applyAlignment="1">
      <alignment horizontal="center" vertical="center"/>
    </xf>
    <xf numFmtId="0" fontId="3" fillId="0" borderId="0" xfId="1" applyAlignment="1">
      <alignment horizontal="left" vertical="top"/>
    </xf>
    <xf numFmtId="166" fontId="3" fillId="0" borderId="0" xfId="1" applyNumberFormat="1" applyAlignment="1">
      <alignment horizontal="center" vertical="center"/>
    </xf>
    <xf numFmtId="0" fontId="3" fillId="0" borderId="0" xfId="1" applyAlignment="1">
      <alignment horizontal="left" vertical="top" wrapText="1"/>
    </xf>
    <xf numFmtId="2" fontId="3" fillId="0" borderId="0" xfId="1" applyNumberFormat="1" applyAlignment="1">
      <alignment horizontal="left" vertical="top"/>
    </xf>
    <xf numFmtId="2" fontId="3" fillId="0" borderId="0" xfId="1" applyNumberFormat="1" applyAlignment="1">
      <alignment horizontal="center" vertical="center"/>
    </xf>
    <xf numFmtId="0" fontId="8" fillId="4" borderId="4" xfId="1" applyFont="1" applyFill="1" applyBorder="1" applyAlignment="1">
      <alignment horizontal="left" vertical="top"/>
    </xf>
    <xf numFmtId="0" fontId="8" fillId="4" borderId="8" xfId="1" applyFont="1" applyFill="1" applyBorder="1" applyAlignment="1">
      <alignment horizontal="left" vertical="top"/>
    </xf>
    <xf numFmtId="0" fontId="8" fillId="4" borderId="9" xfId="1" applyFont="1" applyFill="1" applyBorder="1" applyAlignment="1">
      <alignment horizontal="left" vertical="top"/>
    </xf>
    <xf numFmtId="0" fontId="8" fillId="4" borderId="0" xfId="1" applyFont="1" applyFill="1" applyAlignment="1">
      <alignment horizontal="left" vertical="top"/>
    </xf>
    <xf numFmtId="0" fontId="8" fillId="0" borderId="1" xfId="1" applyFont="1" applyBorder="1" applyAlignment="1">
      <alignment horizontal="center" vertical="center" wrapText="1"/>
    </xf>
    <xf numFmtId="1" fontId="2" fillId="0" borderId="1" xfId="1" applyNumberFormat="1" applyFont="1" applyBorder="1" applyAlignment="1">
      <alignment horizontal="center" vertical="top" shrinkToFit="1"/>
    </xf>
    <xf numFmtId="1" fontId="2" fillId="0" borderId="2" xfId="1" applyNumberFormat="1" applyFont="1" applyBorder="1" applyAlignment="1">
      <alignment horizontal="center" vertical="top" shrinkToFit="1"/>
    </xf>
    <xf numFmtId="0" fontId="8" fillId="0" borderId="3" xfId="1" applyFont="1" applyBorder="1" applyAlignment="1">
      <alignment horizontal="center" vertical="center" wrapText="1"/>
    </xf>
    <xf numFmtId="1" fontId="8" fillId="0" borderId="3" xfId="1" applyNumberFormat="1" applyFont="1" applyBorder="1" applyAlignment="1">
      <alignment horizontal="center" vertical="center" wrapText="1"/>
    </xf>
    <xf numFmtId="1" fontId="3" fillId="0" borderId="3" xfId="1" applyNumberFormat="1" applyBorder="1" applyAlignment="1">
      <alignment horizontal="center" vertical="center" wrapText="1"/>
    </xf>
    <xf numFmtId="166" fontId="8" fillId="0" borderId="4" xfId="1" applyNumberFormat="1" applyFont="1" applyBorder="1" applyAlignment="1">
      <alignment horizontal="center" vertical="center" wrapText="1"/>
    </xf>
    <xf numFmtId="1" fontId="8" fillId="0" borderId="10" xfId="1" applyNumberFormat="1" applyFont="1" applyBorder="1" applyAlignment="1">
      <alignment horizontal="center" vertical="center" wrapText="1"/>
    </xf>
    <xf numFmtId="1" fontId="8" fillId="0" borderId="12" xfId="1" applyNumberFormat="1" applyFont="1" applyBorder="1" applyAlignment="1">
      <alignment horizontal="center" vertical="center" wrapText="1"/>
    </xf>
    <xf numFmtId="2" fontId="8" fillId="0" borderId="9" xfId="1" applyNumberFormat="1" applyFont="1" applyBorder="1" applyAlignment="1">
      <alignment horizontal="center" vertical="center" wrapText="1"/>
    </xf>
    <xf numFmtId="2" fontId="8" fillId="0" borderId="7" xfId="1" applyNumberFormat="1" applyFont="1" applyBorder="1" applyAlignment="1">
      <alignment horizontal="center" vertical="center" wrapText="1"/>
    </xf>
    <xf numFmtId="2" fontId="8" fillId="2" borderId="7" xfId="1" applyNumberFormat="1" applyFont="1" applyFill="1" applyBorder="1" applyAlignment="1">
      <alignment horizontal="center" vertical="center" wrapText="1"/>
    </xf>
    <xf numFmtId="0" fontId="14" fillId="4" borderId="3" xfId="1" applyFont="1" applyFill="1" applyBorder="1" applyAlignment="1">
      <alignment horizontal="center" vertical="center" wrapText="1"/>
    </xf>
    <xf numFmtId="0" fontId="8" fillId="4" borderId="7" xfId="1" applyFont="1" applyFill="1" applyBorder="1" applyAlignment="1">
      <alignment horizontal="center" vertical="center" wrapText="1"/>
    </xf>
    <xf numFmtId="0" fontId="8" fillId="0" borderId="0" xfId="1" applyFont="1" applyAlignment="1">
      <alignment horizontal="left" vertical="top"/>
    </xf>
    <xf numFmtId="1" fontId="3" fillId="0" borderId="3" xfId="1" applyNumberFormat="1" applyBorder="1" applyAlignment="1">
      <alignment horizontal="center" vertical="top" shrinkToFit="1"/>
    </xf>
    <xf numFmtId="1" fontId="3" fillId="0" borderId="3" xfId="1" applyNumberFormat="1" applyBorder="1" applyAlignment="1">
      <alignment horizontal="center" vertical="center" shrinkToFit="1"/>
    </xf>
    <xf numFmtId="164" fontId="3" fillId="0" borderId="3" xfId="1" applyNumberFormat="1" applyBorder="1" applyAlignment="1">
      <alignment horizontal="center" vertical="center" shrinkToFit="1"/>
    </xf>
    <xf numFmtId="0" fontId="12" fillId="0" borderId="3" xfId="1" applyFont="1" applyBorder="1" applyAlignment="1">
      <alignment horizontal="left" vertical="center" wrapText="1"/>
    </xf>
    <xf numFmtId="0" fontId="12" fillId="0" borderId="3" xfId="1" applyFont="1" applyBorder="1" applyAlignment="1">
      <alignment horizontal="center" vertical="center" wrapText="1"/>
    </xf>
    <xf numFmtId="0" fontId="3" fillId="0" borderId="4" xfId="1" applyBorder="1" applyAlignment="1">
      <alignment horizontal="left" vertical="center" wrapText="1"/>
    </xf>
    <xf numFmtId="0" fontId="3" fillId="0" borderId="3" xfId="1" applyBorder="1" applyAlignment="1">
      <alignment horizontal="center" vertical="center"/>
    </xf>
    <xf numFmtId="1" fontId="3" fillId="0" borderId="3" xfId="1" applyNumberFormat="1" applyBorder="1" applyAlignment="1">
      <alignment horizontal="center" vertical="center"/>
    </xf>
    <xf numFmtId="166" fontId="3" fillId="0" borderId="4" xfId="1" applyNumberFormat="1" applyBorder="1" applyAlignment="1">
      <alignment horizontal="center" vertical="center"/>
    </xf>
    <xf numFmtId="0" fontId="3" fillId="0" borderId="10" xfId="1" applyBorder="1" applyAlignment="1">
      <alignment horizontal="center" vertical="center"/>
    </xf>
    <xf numFmtId="0" fontId="3" fillId="2" borderId="3" xfId="1" applyFill="1" applyBorder="1" applyAlignment="1">
      <alignment horizontal="center" vertical="center"/>
    </xf>
    <xf numFmtId="0" fontId="3" fillId="2" borderId="12" xfId="1" applyFill="1" applyBorder="1" applyAlignment="1">
      <alignment horizontal="center" vertical="center"/>
    </xf>
    <xf numFmtId="2" fontId="3" fillId="0" borderId="9" xfId="1" applyNumberFormat="1" applyBorder="1" applyAlignment="1">
      <alignment horizontal="center" vertical="center"/>
    </xf>
    <xf numFmtId="2" fontId="3" fillId="0" borderId="4" xfId="1" applyNumberFormat="1" applyBorder="1" applyAlignment="1">
      <alignment horizontal="center" vertical="center"/>
    </xf>
    <xf numFmtId="2" fontId="3" fillId="2" borderId="4" xfId="1" applyNumberFormat="1" applyFill="1" applyBorder="1" applyAlignment="1">
      <alignment horizontal="center" vertical="center"/>
    </xf>
    <xf numFmtId="0" fontId="3" fillId="0" borderId="3" xfId="1" applyBorder="1" applyAlignment="1">
      <alignment horizontal="left" vertical="center"/>
    </xf>
    <xf numFmtId="0" fontId="3" fillId="0" borderId="4" xfId="1" applyBorder="1" applyAlignment="1">
      <alignment horizontal="left" vertical="center"/>
    </xf>
    <xf numFmtId="0" fontId="3" fillId="0" borderId="3" xfId="1" applyBorder="1" applyAlignment="1">
      <alignment horizontal="left" vertical="center" wrapText="1"/>
    </xf>
    <xf numFmtId="166" fontId="3" fillId="0" borderId="3" xfId="1" applyNumberFormat="1" applyBorder="1" applyAlignment="1">
      <alignment horizontal="center" vertical="center"/>
    </xf>
    <xf numFmtId="2" fontId="3" fillId="0" borderId="3" xfId="1" applyNumberFormat="1" applyBorder="1" applyAlignment="1">
      <alignment horizontal="center" vertical="center"/>
    </xf>
    <xf numFmtId="0" fontId="12" fillId="0" borderId="3" xfId="1" applyFont="1" applyBorder="1" applyAlignment="1">
      <alignment horizontal="left" vertical="top" wrapText="1"/>
    </xf>
    <xf numFmtId="0" fontId="12" fillId="0" borderId="3" xfId="1" applyFont="1" applyBorder="1" applyAlignment="1">
      <alignment horizontal="center" vertical="top" wrapText="1"/>
    </xf>
    <xf numFmtId="0" fontId="12" fillId="0" borderId="4" xfId="1" applyFont="1" applyBorder="1" applyAlignment="1">
      <alignment horizontal="center" vertical="top" wrapText="1"/>
    </xf>
    <xf numFmtId="0" fontId="3" fillId="4" borderId="3" xfId="1" applyFill="1" applyBorder="1" applyAlignment="1">
      <alignment horizontal="center" vertical="center"/>
    </xf>
    <xf numFmtId="0" fontId="3" fillId="4" borderId="12" xfId="1" applyFill="1" applyBorder="1" applyAlignment="1">
      <alignment horizontal="center" vertical="center"/>
    </xf>
    <xf numFmtId="1" fontId="3" fillId="0" borderId="5" xfId="1" applyNumberFormat="1" applyBorder="1" applyAlignment="1">
      <alignment horizontal="center" vertical="center" shrinkToFit="1"/>
    </xf>
    <xf numFmtId="0" fontId="3" fillId="0" borderId="6" xfId="1" applyBorder="1" applyAlignment="1">
      <alignment horizontal="center" vertical="center" shrinkToFit="1"/>
    </xf>
    <xf numFmtId="166" fontId="11" fillId="0" borderId="4" xfId="1" applyNumberFormat="1" applyFont="1" applyBorder="1" applyAlignment="1">
      <alignment horizontal="center" vertical="center"/>
    </xf>
    <xf numFmtId="166" fontId="11" fillId="0" borderId="3" xfId="1" applyNumberFormat="1" applyFont="1" applyBorder="1" applyAlignment="1">
      <alignment horizontal="center" vertical="center"/>
    </xf>
    <xf numFmtId="1" fontId="3" fillId="0" borderId="3" xfId="1" applyNumberFormat="1" applyBorder="1" applyAlignment="1">
      <alignment horizontal="left" vertical="center" shrinkToFit="1"/>
    </xf>
    <xf numFmtId="0" fontId="3" fillId="0" borderId="9" xfId="1" applyBorder="1" applyAlignment="1">
      <alignment horizontal="center" vertical="center"/>
    </xf>
    <xf numFmtId="0" fontId="3" fillId="0" borderId="3" xfId="1" applyBorder="1" applyAlignment="1">
      <alignment horizontal="left" vertical="top" wrapText="1"/>
    </xf>
    <xf numFmtId="3" fontId="3" fillId="0" borderId="3" xfId="1" applyNumberFormat="1" applyBorder="1" applyAlignment="1">
      <alignment horizontal="left" vertical="top" shrinkToFit="1"/>
    </xf>
    <xf numFmtId="3" fontId="3" fillId="0" borderId="3" xfId="1" applyNumberFormat="1" applyBorder="1" applyAlignment="1">
      <alignment horizontal="left" vertical="center" shrinkToFit="1"/>
    </xf>
    <xf numFmtId="0" fontId="12" fillId="0" borderId="4" xfId="1" applyFont="1" applyBorder="1" applyAlignment="1">
      <alignment horizontal="center" vertical="center" wrapText="1"/>
    </xf>
    <xf numFmtId="1" fontId="3" fillId="2" borderId="3" xfId="1" applyNumberFormat="1" applyFill="1" applyBorder="1" applyAlignment="1">
      <alignment horizontal="center" vertical="center" shrinkToFit="1"/>
    </xf>
    <xf numFmtId="1" fontId="3" fillId="2" borderId="3" xfId="1" applyNumberFormat="1" applyFill="1" applyBorder="1" applyAlignment="1">
      <alignment horizontal="center" vertical="center"/>
    </xf>
    <xf numFmtId="1" fontId="3" fillId="2" borderId="3" xfId="1" applyNumberFormat="1" applyFill="1" applyBorder="1" applyAlignment="1">
      <alignment horizontal="center" vertical="top" shrinkToFit="1"/>
    </xf>
    <xf numFmtId="1" fontId="3" fillId="0" borderId="3" xfId="1" applyNumberFormat="1" applyBorder="1" applyAlignment="1">
      <alignment horizontal="left" vertical="top" shrinkToFit="1"/>
    </xf>
    <xf numFmtId="165" fontId="3" fillId="0" borderId="3" xfId="1" applyNumberFormat="1" applyBorder="1" applyAlignment="1">
      <alignment horizontal="center" vertical="center"/>
    </xf>
    <xf numFmtId="165" fontId="3" fillId="0" borderId="4" xfId="1" applyNumberFormat="1" applyBorder="1" applyAlignment="1">
      <alignment horizontal="center" vertical="center"/>
    </xf>
    <xf numFmtId="1" fontId="7" fillId="0" borderId="3" xfId="1" applyNumberFormat="1" applyFont="1" applyBorder="1" applyAlignment="1">
      <alignment horizontal="center" vertical="top" shrinkToFit="1"/>
    </xf>
    <xf numFmtId="1" fontId="7" fillId="0" borderId="3" xfId="1" applyNumberFormat="1" applyFont="1" applyBorder="1" applyAlignment="1">
      <alignment horizontal="center" vertical="center" shrinkToFit="1"/>
    </xf>
    <xf numFmtId="0" fontId="10" fillId="0" borderId="3" xfId="1" applyFont="1" applyBorder="1" applyAlignment="1">
      <alignment horizontal="right" vertical="center" wrapText="1"/>
    </xf>
    <xf numFmtId="0" fontId="1" fillId="0" borderId="3" xfId="1" applyFont="1" applyBorder="1" applyAlignment="1">
      <alignment horizontal="left" vertical="center" wrapText="1"/>
    </xf>
    <xf numFmtId="0" fontId="3" fillId="0" borderId="12" xfId="1" applyBorder="1" applyAlignment="1">
      <alignment horizontal="center" vertical="center"/>
    </xf>
    <xf numFmtId="0" fontId="3" fillId="0" borderId="11" xfId="1" applyBorder="1" applyAlignment="1">
      <alignment horizontal="center" vertical="center"/>
    </xf>
    <xf numFmtId="0" fontId="10" fillId="0" borderId="3" xfId="1" applyFont="1" applyBorder="1" applyAlignment="1">
      <alignment horizontal="right" vertical="top" wrapText="1"/>
    </xf>
    <xf numFmtId="1" fontId="11" fillId="0" borderId="3" xfId="1" applyNumberFormat="1" applyFont="1" applyBorder="1" applyAlignment="1">
      <alignment horizontal="center" vertical="top" shrinkToFit="1"/>
    </xf>
    <xf numFmtId="1" fontId="11" fillId="0" borderId="3" xfId="1" applyNumberFormat="1" applyFont="1" applyBorder="1" applyAlignment="1">
      <alignment horizontal="center" vertical="center" shrinkToFit="1"/>
    </xf>
    <xf numFmtId="0" fontId="11" fillId="0" borderId="3" xfId="1" applyFont="1" applyBorder="1" applyAlignment="1">
      <alignment horizontal="center" vertical="center" wrapText="1"/>
    </xf>
    <xf numFmtId="0" fontId="3" fillId="0" borderId="4" xfId="1" applyBorder="1" applyAlignment="1">
      <alignment horizontal="center" vertical="center" wrapText="1"/>
    </xf>
    <xf numFmtId="1" fontId="11" fillId="0" borderId="3" xfId="1" applyNumberFormat="1" applyFont="1" applyBorder="1" applyAlignment="1">
      <alignment horizontal="center" vertical="center"/>
    </xf>
    <xf numFmtId="0" fontId="11" fillId="0" borderId="3" xfId="1" applyFont="1" applyBorder="1" applyAlignment="1">
      <alignment horizontal="center" vertical="center"/>
    </xf>
    <xf numFmtId="1" fontId="6" fillId="0" borderId="3" xfId="1" applyNumberFormat="1" applyFont="1" applyBorder="1" applyAlignment="1">
      <alignment horizontal="center" vertical="center"/>
    </xf>
    <xf numFmtId="0" fontId="6" fillId="0" borderId="3" xfId="1" applyFont="1" applyBorder="1" applyAlignment="1">
      <alignment horizontal="center" vertical="center"/>
    </xf>
    <xf numFmtId="0" fontId="11" fillId="0" borderId="10" xfId="1" applyFont="1" applyBorder="1" applyAlignment="1">
      <alignment horizontal="center" vertical="center"/>
    </xf>
    <xf numFmtId="2" fontId="11" fillId="0" borderId="9" xfId="1" applyNumberFormat="1" applyFont="1" applyBorder="1" applyAlignment="1">
      <alignment horizontal="center" vertical="center"/>
    </xf>
    <xf numFmtId="2" fontId="11" fillId="0" borderId="4" xfId="1" applyNumberFormat="1" applyFont="1" applyBorder="1" applyAlignment="1">
      <alignment horizontal="center" vertical="center"/>
    </xf>
    <xf numFmtId="2" fontId="11" fillId="2" borderId="4" xfId="1" applyNumberFormat="1" applyFont="1" applyFill="1" applyBorder="1" applyAlignment="1">
      <alignment horizontal="center" vertical="center"/>
    </xf>
    <xf numFmtId="0" fontId="11" fillId="0" borderId="3" xfId="1" applyFont="1" applyBorder="1" applyAlignment="1">
      <alignment horizontal="left" vertical="center"/>
    </xf>
    <xf numFmtId="0" fontId="11" fillId="0" borderId="3" xfId="1" applyFont="1" applyBorder="1" applyAlignment="1">
      <alignment horizontal="left" vertical="center" wrapText="1"/>
    </xf>
    <xf numFmtId="0" fontId="11" fillId="0" borderId="0" xfId="1" applyFont="1" applyAlignment="1">
      <alignment horizontal="left" vertical="top"/>
    </xf>
    <xf numFmtId="0" fontId="3" fillId="0" borderId="3" xfId="1" applyBorder="1" applyAlignment="1">
      <alignment horizontal="center" vertical="top"/>
    </xf>
    <xf numFmtId="1" fontId="3" fillId="0" borderId="8" xfId="1" applyNumberFormat="1" applyBorder="1" applyAlignment="1">
      <alignment horizontal="center" vertical="center" shrinkToFit="1"/>
    </xf>
    <xf numFmtId="1" fontId="3" fillId="0" borderId="9" xfId="1" applyNumberFormat="1" applyBorder="1" applyAlignment="1">
      <alignment horizontal="center" vertical="center"/>
    </xf>
    <xf numFmtId="1" fontId="11" fillId="0" borderId="10" xfId="1" applyNumberFormat="1" applyFont="1" applyBorder="1" applyAlignment="1">
      <alignment horizontal="center" vertical="center"/>
    </xf>
    <xf numFmtId="0" fontId="3" fillId="0" borderId="3" xfId="1" applyBorder="1" applyAlignment="1">
      <alignment horizontal="left" vertical="top"/>
    </xf>
    <xf numFmtId="1" fontId="2" fillId="0" borderId="3" xfId="1" applyNumberFormat="1" applyFont="1" applyBorder="1" applyAlignment="1">
      <alignment horizontal="center" vertical="center" shrinkToFit="1"/>
    </xf>
    <xf numFmtId="0" fontId="12" fillId="0" borderId="4" xfId="1" applyFont="1" applyBorder="1" applyAlignment="1">
      <alignment horizontal="left" vertical="center" wrapText="1"/>
    </xf>
    <xf numFmtId="1" fontId="3" fillId="3" borderId="3" xfId="1" applyNumberFormat="1" applyFill="1" applyBorder="1" applyAlignment="1">
      <alignment horizontal="center" vertical="center"/>
    </xf>
    <xf numFmtId="0" fontId="3" fillId="3" borderId="3" xfId="1" applyFill="1" applyBorder="1" applyAlignment="1">
      <alignment horizontal="center" vertical="center"/>
    </xf>
    <xf numFmtId="1" fontId="3" fillId="3" borderId="3" xfId="1" applyNumberFormat="1" applyFill="1" applyBorder="1" applyAlignment="1">
      <alignment horizontal="center" vertical="center" shrinkToFit="1"/>
    </xf>
    <xf numFmtId="0" fontId="3" fillId="3" borderId="3" xfId="1" applyFill="1" applyBorder="1" applyAlignment="1">
      <alignment horizontal="center" vertical="center" wrapText="1"/>
    </xf>
    <xf numFmtId="0" fontId="3" fillId="0" borderId="8" xfId="1" applyBorder="1" applyAlignment="1">
      <alignment horizontal="center" vertical="center" shrinkToFit="1"/>
    </xf>
    <xf numFmtId="0" fontId="3" fillId="0" borderId="3" xfId="1" applyBorder="1" applyAlignment="1">
      <alignment horizontal="center" vertical="center" shrinkToFit="1"/>
    </xf>
    <xf numFmtId="2" fontId="11" fillId="0" borderId="3" xfId="1" applyNumberFormat="1" applyFont="1" applyBorder="1" applyAlignment="1">
      <alignment horizontal="center" vertical="center"/>
    </xf>
    <xf numFmtId="0" fontId="3" fillId="0" borderId="3" xfId="1" applyBorder="1" applyAlignment="1">
      <alignment horizontal="center" vertical="top" wrapText="1"/>
    </xf>
    <xf numFmtId="0" fontId="3" fillId="0" borderId="10" xfId="1" applyBorder="1" applyAlignment="1">
      <alignment horizontal="center" vertical="top"/>
    </xf>
    <xf numFmtId="2" fontId="3" fillId="0" borderId="9" xfId="1" applyNumberFormat="1" applyBorder="1" applyAlignment="1">
      <alignment horizontal="center" vertical="top"/>
    </xf>
    <xf numFmtId="2" fontId="3" fillId="2" borderId="3" xfId="1" applyNumberFormat="1" applyFill="1" applyBorder="1" applyAlignment="1">
      <alignment horizontal="center" vertical="center"/>
    </xf>
    <xf numFmtId="2" fontId="3" fillId="0" borderId="3" xfId="1" applyNumberFormat="1" applyBorder="1" applyAlignment="1">
      <alignment horizontal="center" vertical="top"/>
    </xf>
    <xf numFmtId="0" fontId="3" fillId="0" borderId="3" xfId="1" applyBorder="1" applyAlignment="1">
      <alignment horizontal="center" vertical="center" wrapText="1"/>
    </xf>
    <xf numFmtId="0" fontId="2" fillId="0" borderId="3" xfId="1" applyFont="1" applyBorder="1" applyAlignment="1">
      <alignment horizontal="center" vertical="center" shrinkToFit="1"/>
    </xf>
    <xf numFmtId="0" fontId="12" fillId="0" borderId="9" xfId="1" applyFont="1" applyBorder="1" applyAlignment="1">
      <alignment horizontal="center" vertical="top" wrapText="1"/>
    </xf>
    <xf numFmtId="0" fontId="3" fillId="0" borderId="9" xfId="1" applyBorder="1" applyAlignment="1">
      <alignment horizontal="center" vertical="top"/>
    </xf>
    <xf numFmtId="0" fontId="3" fillId="0" borderId="9" xfId="1" applyBorder="1" applyAlignment="1">
      <alignment horizontal="left" vertical="top"/>
    </xf>
    <xf numFmtId="16" fontId="3" fillId="0" borderId="3" xfId="1" applyNumberFormat="1" applyBorder="1" applyAlignment="1">
      <alignment horizontal="left" vertical="top"/>
    </xf>
    <xf numFmtId="0" fontId="3" fillId="0" borderId="10" xfId="1" applyBorder="1" applyAlignment="1">
      <alignment horizontal="left" vertical="top"/>
    </xf>
    <xf numFmtId="0" fontId="3" fillId="0" borderId="8" xfId="1" applyBorder="1" applyAlignment="1">
      <alignment horizontal="left" vertical="top"/>
    </xf>
    <xf numFmtId="1" fontId="3" fillId="0" borderId="9" xfId="1" applyNumberFormat="1" applyBorder="1" applyAlignment="1">
      <alignment horizontal="center" vertical="top"/>
    </xf>
    <xf numFmtId="2" fontId="3" fillId="0" borderId="0" xfId="1" applyNumberFormat="1" applyAlignment="1">
      <alignment horizontal="center" vertical="top"/>
    </xf>
    <xf numFmtId="0" fontId="3" fillId="2" borderId="0" xfId="1" applyFill="1" applyAlignment="1">
      <alignment horizontal="center" vertical="center"/>
    </xf>
    <xf numFmtId="1" fontId="7" fillId="0" borderId="0" xfId="1" applyNumberFormat="1" applyFont="1" applyAlignment="1">
      <alignment horizontal="center" vertical="top" shrinkToFit="1"/>
    </xf>
    <xf numFmtId="1" fontId="7" fillId="0" borderId="0" xfId="1" applyNumberFormat="1" applyFont="1" applyAlignment="1">
      <alignment horizontal="center" vertical="center" shrinkToFit="1"/>
    </xf>
    <xf numFmtId="0" fontId="10" fillId="0" borderId="0" xfId="1" applyFont="1" applyAlignment="1">
      <alignment horizontal="right" vertical="center" wrapText="1"/>
    </xf>
    <xf numFmtId="0" fontId="2" fillId="0" borderId="0" xfId="1" applyFont="1" applyAlignment="1">
      <alignment horizontal="center" vertical="center" shrinkToFit="1"/>
    </xf>
    <xf numFmtId="0" fontId="3" fillId="0" borderId="0" xfId="1" applyAlignment="1">
      <alignment horizontal="center" vertical="top" wrapText="1"/>
    </xf>
    <xf numFmtId="0" fontId="3" fillId="0" borderId="6" xfId="1" applyBorder="1" applyAlignment="1">
      <alignment horizontal="left" vertical="top"/>
    </xf>
    <xf numFmtId="0" fontId="12" fillId="0" borderId="14" xfId="1" applyFont="1" applyBorder="1" applyAlignment="1">
      <alignment horizontal="center" vertical="top" wrapText="1"/>
    </xf>
    <xf numFmtId="0" fontId="3" fillId="0" borderId="14" xfId="1" applyBorder="1" applyAlignment="1">
      <alignment horizontal="center" vertical="top"/>
    </xf>
    <xf numFmtId="0" fontId="3" fillId="0" borderId="14" xfId="1" applyBorder="1" applyAlignment="1">
      <alignment horizontal="left" vertical="top"/>
    </xf>
    <xf numFmtId="0" fontId="3" fillId="0" borderId="15" xfId="1" applyBorder="1" applyAlignment="1">
      <alignment horizontal="left" vertical="top"/>
    </xf>
    <xf numFmtId="0" fontId="3" fillId="0" borderId="16" xfId="1" applyBorder="1" applyAlignment="1">
      <alignment horizontal="left" vertical="top"/>
    </xf>
    <xf numFmtId="0" fontId="3" fillId="0" borderId="6" xfId="1" applyBorder="1" applyAlignment="1">
      <alignment horizontal="center" vertical="top"/>
    </xf>
    <xf numFmtId="0" fontId="3" fillId="0" borderId="13" xfId="1" applyBorder="1" applyAlignment="1">
      <alignment horizontal="left" vertical="top"/>
    </xf>
    <xf numFmtId="0" fontId="3" fillId="0" borderId="13" xfId="1" applyBorder="1" applyAlignment="1">
      <alignment horizontal="left" vertical="center" wrapText="1"/>
    </xf>
    <xf numFmtId="0" fontId="3" fillId="0" borderId="13" xfId="1" applyBorder="1" applyAlignment="1">
      <alignment horizontal="left" vertical="top" wrapText="1"/>
    </xf>
    <xf numFmtId="0" fontId="3" fillId="0" borderId="0" xfId="1" applyAlignment="1">
      <alignment horizontal="left" vertical="center"/>
    </xf>
    <xf numFmtId="0" fontId="3" fillId="0" borderId="0" xfId="1" applyAlignment="1">
      <alignment horizontal="left" vertical="center" wrapText="1"/>
    </xf>
    <xf numFmtId="2" fontId="3" fillId="5" borderId="16" xfId="0" applyNumberFormat="1" applyFont="1" applyFill="1" applyBorder="1" applyAlignment="1">
      <alignment horizontal="left" vertical="center" wrapText="1"/>
    </xf>
    <xf numFmtId="0" fontId="0" fillId="5" borderId="16" xfId="0" applyFill="1" applyBorder="1" applyAlignment="1">
      <alignment horizontal="left" vertical="center" wrapText="1"/>
    </xf>
    <xf numFmtId="1" fontId="3" fillId="0" borderId="5" xfId="0" applyNumberFormat="1" applyFont="1" applyBorder="1" applyAlignment="1">
      <alignment horizontal="center" vertical="center" shrinkToFit="1"/>
    </xf>
    <xf numFmtId="0" fontId="3" fillId="0" borderId="6" xfId="0" applyFont="1" applyBorder="1" applyAlignment="1">
      <alignment horizontal="center" vertical="center" shrinkToFit="1"/>
    </xf>
    <xf numFmtId="0" fontId="12"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2" fillId="0" borderId="5" xfId="0" applyFont="1" applyBorder="1" applyAlignment="1">
      <alignment horizontal="left" vertical="center" wrapText="1"/>
    </xf>
    <xf numFmtId="0" fontId="3" fillId="0" borderId="6" xfId="0" applyFont="1" applyBorder="1" applyAlignment="1">
      <alignment horizontal="left" vertical="center" wrapText="1"/>
    </xf>
    <xf numFmtId="1" fontId="3" fillId="0" borderId="3" xfId="0" applyNumberFormat="1" applyFont="1" applyBorder="1" applyAlignment="1">
      <alignment horizontal="center" vertical="center" shrinkToFit="1"/>
    </xf>
    <xf numFmtId="166" fontId="3" fillId="0" borderId="3" xfId="0" applyNumberFormat="1" applyFont="1" applyBorder="1" applyAlignment="1">
      <alignment horizontal="center" vertical="center"/>
    </xf>
    <xf numFmtId="1" fontId="3" fillId="0" borderId="3" xfId="0" applyNumberFormat="1" applyFont="1" applyBorder="1" applyAlignment="1">
      <alignment horizontal="left" vertical="center" shrinkToFit="1"/>
    </xf>
    <xf numFmtId="0" fontId="3" fillId="0" borderId="3" xfId="0" applyFont="1" applyBorder="1" applyAlignment="1">
      <alignment horizontal="left" vertical="top" wrapText="1"/>
    </xf>
    <xf numFmtId="166" fontId="3" fillId="0" borderId="4" xfId="0" applyNumberFormat="1" applyFont="1" applyBorder="1" applyAlignment="1">
      <alignment horizontal="center" vertical="center"/>
    </xf>
    <xf numFmtId="1" fontId="3" fillId="0" borderId="3" xfId="0" applyNumberFormat="1" applyFont="1" applyBorder="1" applyAlignment="1">
      <alignment horizontal="left" vertical="center" indent="1" shrinkToFit="1"/>
    </xf>
    <xf numFmtId="0" fontId="3" fillId="0" borderId="4" xfId="0" applyFont="1" applyBorder="1" applyAlignment="1">
      <alignment horizontal="left"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3" fillId="0" borderId="3" xfId="0" applyFont="1" applyBorder="1" applyAlignment="1">
      <alignment horizontal="left" vertical="center" wrapText="1"/>
    </xf>
    <xf numFmtId="166" fontId="3" fillId="0" borderId="3" xfId="1" applyNumberFormat="1" applyBorder="1" applyAlignment="1">
      <alignment horizontal="center" vertical="center"/>
    </xf>
    <xf numFmtId="0" fontId="12" fillId="0" borderId="4" xfId="1" applyFont="1" applyBorder="1" applyAlignment="1">
      <alignment horizontal="center" vertical="center" wrapText="1"/>
    </xf>
    <xf numFmtId="1" fontId="3" fillId="0" borderId="3" xfId="1" applyNumberFormat="1" applyBorder="1" applyAlignment="1">
      <alignment horizontal="center" vertical="center" shrinkToFit="1"/>
    </xf>
    <xf numFmtId="0" fontId="12" fillId="0" borderId="3" xfId="1" applyFont="1" applyBorder="1" applyAlignment="1">
      <alignment horizontal="center" vertical="center" wrapText="1"/>
    </xf>
    <xf numFmtId="0" fontId="3" fillId="0" borderId="3" xfId="1" applyBorder="1" applyAlignment="1">
      <alignment horizontal="left" vertical="center" wrapText="1"/>
    </xf>
    <xf numFmtId="1" fontId="3" fillId="0" borderId="3" xfId="1" applyNumberFormat="1" applyBorder="1" applyAlignment="1">
      <alignment horizontal="left" vertical="center" shrinkToFit="1"/>
    </xf>
    <xf numFmtId="0" fontId="3" fillId="0" borderId="3" xfId="1" applyBorder="1" applyAlignment="1">
      <alignment horizontal="left" vertical="top" wrapText="1"/>
    </xf>
    <xf numFmtId="0" fontId="3" fillId="0" borderId="4" xfId="1" applyBorder="1" applyAlignment="1">
      <alignment horizontal="left" vertical="center" wrapText="1"/>
    </xf>
    <xf numFmtId="166" fontId="3" fillId="0" borderId="4" xfId="1" applyNumberFormat="1" applyBorder="1" applyAlignment="1">
      <alignment horizontal="center" vertical="center"/>
    </xf>
    <xf numFmtId="1" fontId="3" fillId="0" borderId="3" xfId="1" applyNumberFormat="1" applyBorder="1" applyAlignment="1">
      <alignment horizontal="left" vertical="center" indent="1" shrinkToFit="1"/>
    </xf>
    <xf numFmtId="1" fontId="3" fillId="0" borderId="5" xfId="1" applyNumberFormat="1" applyBorder="1" applyAlignment="1">
      <alignment horizontal="center" vertical="center" shrinkToFit="1"/>
    </xf>
    <xf numFmtId="0" fontId="3" fillId="0" borderId="6" xfId="1" applyBorder="1" applyAlignment="1">
      <alignment horizontal="center" vertical="center" shrinkToFit="1"/>
    </xf>
    <xf numFmtId="0" fontId="12" fillId="2" borderId="5" xfId="1" applyFont="1" applyFill="1" applyBorder="1" applyAlignment="1">
      <alignment horizontal="center" vertical="center" wrapText="1"/>
    </xf>
    <xf numFmtId="0" fontId="3" fillId="2" borderId="6" xfId="1" applyFill="1" applyBorder="1" applyAlignment="1">
      <alignment horizontal="center" vertical="center" wrapText="1"/>
    </xf>
    <xf numFmtId="0" fontId="12" fillId="0" borderId="5" xfId="1" applyFont="1" applyBorder="1" applyAlignment="1">
      <alignment horizontal="left" vertical="center" wrapText="1"/>
    </xf>
    <xf numFmtId="0" fontId="3" fillId="0" borderId="6" xfId="1" applyBorder="1" applyAlignment="1">
      <alignment horizontal="left" vertical="center" wrapText="1"/>
    </xf>
    <xf numFmtId="2" fontId="3" fillId="0" borderId="16" xfId="0" applyNumberFormat="1" applyFont="1" applyBorder="1" applyAlignment="1">
      <alignment horizontal="left" vertical="center" wrapText="1"/>
    </xf>
    <xf numFmtId="0" fontId="0" fillId="0" borderId="16" xfId="0" applyBorder="1" applyAlignment="1">
      <alignment horizontal="left" vertical="center" wrapText="1"/>
    </xf>
    <xf numFmtId="0" fontId="8" fillId="0" borderId="1" xfId="0" applyFont="1" applyFill="1" applyBorder="1" applyAlignment="1">
      <alignment horizontal="center" vertical="center" wrapText="1"/>
    </xf>
    <xf numFmtId="1" fontId="8" fillId="0" borderId="3" xfId="0" applyNumberFormat="1" applyFont="1" applyFill="1" applyBorder="1" applyAlignment="1">
      <alignment horizontal="center" vertical="center" wrapText="1"/>
    </xf>
    <xf numFmtId="0" fontId="8" fillId="0" borderId="0" xfId="0" applyFont="1" applyFill="1" applyAlignment="1">
      <alignment horizontal="left" vertical="top"/>
    </xf>
  </cellXfs>
  <cellStyles count="2">
    <cellStyle name="Standard" xfId="0" builtinId="0"/>
    <cellStyle name="Standard 2" xfId="1" xr:uid="{0F22B41C-0362-4A50-82DE-69EAFD18944B}"/>
  </cellStyles>
  <dxfs count="75">
    <dxf>
      <fill>
        <patternFill>
          <bgColor theme="0" tint="-0.24994659260841701"/>
        </patternFill>
      </fill>
    </dxf>
    <dxf>
      <font>
        <color rgb="FF9C0006"/>
      </font>
      <fill>
        <patternFill>
          <bgColor rgb="FFFFC7CE"/>
        </patternFill>
      </fill>
    </dxf>
    <dxf>
      <font>
        <color rgb="FF9C0006"/>
      </font>
      <fill>
        <patternFill>
          <bgColor rgb="FFFFC7CE"/>
        </patternFill>
      </fill>
    </dxf>
    <dxf>
      <fill>
        <patternFill>
          <bgColor rgb="FFFF0000"/>
        </patternFill>
      </fill>
    </dxf>
    <dxf>
      <font>
        <strike val="0"/>
      </font>
      <fill>
        <patternFill>
          <bgColor rgb="FFFFC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ill>
        <patternFill>
          <bgColor rgb="FFFF0000"/>
        </patternFill>
      </fill>
    </dxf>
    <dxf>
      <font>
        <strike val="0"/>
      </font>
      <fill>
        <patternFill>
          <bgColor rgb="FFFFC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1"/>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0000"/>
        </patternFill>
      </fill>
    </dxf>
    <dxf>
      <font>
        <strike val="0"/>
      </font>
      <fill>
        <patternFill>
          <bgColor rgb="FFFFC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s>
  <tableStyles count="1" defaultTableStyle="TableStyleMedium9" defaultPivotStyle="PivotStyleLight16">
    <tableStyle name="Invisible" pivot="0" table="0" count="0" xr9:uid="{00000000-0011-0000-FFFF-FFFF00000000}"/>
  </tableStyles>
  <colors>
    <mruColors>
      <color rgb="FFFFEB9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3C5FD-1D74-4E8D-AED2-6D1C4A8FD3BC}">
  <sheetPr filterMode="1">
    <pageSetUpPr fitToPage="1"/>
  </sheetPr>
  <dimension ref="A1:XFA110"/>
  <sheetViews>
    <sheetView zoomScaleNormal="100" workbookViewId="0">
      <pane ySplit="2" topLeftCell="A85" activePane="bottomLeft" state="frozen"/>
      <selection pane="bottomLeft" activeCell="AI89" sqref="AI89"/>
    </sheetView>
  </sheetViews>
  <sheetFormatPr baseColWidth="10" defaultColWidth="9.33203125" defaultRowHeight="12.75"/>
  <cols>
    <col min="1" max="1" width="7.1640625" style="131" customWidth="1"/>
    <col min="2" max="2" width="11" style="131" customWidth="1"/>
    <col min="3" max="3" width="13.1640625" style="132" customWidth="1"/>
    <col min="4" max="4" width="25.1640625" style="133" customWidth="1"/>
    <col min="5" max="5" width="8.83203125" style="133" hidden="1" customWidth="1"/>
    <col min="6" max="6" width="7.1640625" style="133" hidden="1" customWidth="1"/>
    <col min="7" max="7" width="9.1640625" style="133" hidden="1" customWidth="1"/>
    <col min="8" max="8" width="8.1640625" style="133" hidden="1" customWidth="1"/>
    <col min="9" max="9" width="10.1640625" style="133" hidden="1" customWidth="1"/>
    <col min="10" max="10" width="8" style="133" hidden="1" customWidth="1"/>
    <col min="11" max="11" width="8.1640625" style="133" hidden="1" customWidth="1"/>
    <col min="12" max="12" width="8" style="133" hidden="1" customWidth="1"/>
    <col min="13" max="13" width="14.33203125" style="133" hidden="1" customWidth="1"/>
    <col min="14" max="14" width="14" style="132" hidden="1" customWidth="1"/>
    <col min="15" max="15" width="10.1640625" style="132" customWidth="1"/>
    <col min="16" max="16" width="15.1640625" style="132" customWidth="1"/>
    <col min="17" max="17" width="17.33203125" style="132" customWidth="1"/>
    <col min="18" max="18" width="15.6640625" style="132" customWidth="1"/>
    <col min="19" max="19" width="9.33203125" style="132" hidden="1" customWidth="1"/>
    <col min="20" max="20" width="10.33203125" style="132" hidden="1" customWidth="1"/>
    <col min="21" max="21" width="11.1640625" style="132" hidden="1" customWidth="1"/>
    <col min="22" max="22" width="13.83203125" style="134" customWidth="1"/>
    <col min="23" max="23" width="15.33203125" style="133" customWidth="1"/>
    <col min="24" max="24" width="22.83203125" style="133" hidden="1" customWidth="1"/>
    <col min="25" max="25" width="17.33203125" style="133" hidden="1" customWidth="1"/>
    <col min="26" max="26" width="25.1640625" style="136" customWidth="1"/>
    <col min="27" max="27" width="31.6640625" style="137" customWidth="1"/>
    <col min="28" max="28" width="22.1640625" style="137" hidden="1" customWidth="1"/>
    <col min="29" max="29" width="19.6640625" style="133" customWidth="1"/>
    <col min="30" max="34" width="17.33203125" style="133" customWidth="1"/>
    <col min="35" max="35" width="27" style="135" customWidth="1"/>
    <col min="36" max="36" width="13.1640625" style="133" customWidth="1"/>
    <col min="37" max="37" width="47" style="135" customWidth="1"/>
    <col min="38" max="38" width="9.33203125" style="133"/>
    <col min="39" max="39" width="20.1640625" style="133" customWidth="1"/>
    <col min="40" max="16384" width="9.33203125" style="133"/>
  </cols>
  <sheetData>
    <row r="1" spans="1:37" ht="18" customHeight="1">
      <c r="X1" s="135" t="s">
        <v>0</v>
      </c>
      <c r="Y1" s="135" t="s">
        <v>1</v>
      </c>
      <c r="AD1" s="138" t="s">
        <v>2</v>
      </c>
      <c r="AE1" s="139"/>
      <c r="AF1" s="139"/>
      <c r="AG1" s="140"/>
      <c r="AH1" s="141"/>
    </row>
    <row r="2" spans="1:37" s="156" customFormat="1" ht="103.5" customHeight="1">
      <c r="A2" s="142" t="s">
        <v>3</v>
      </c>
      <c r="B2" s="142" t="s">
        <v>4</v>
      </c>
      <c r="C2" s="142" t="s">
        <v>5</v>
      </c>
      <c r="D2" s="142" t="s">
        <v>6</v>
      </c>
      <c r="E2" s="143">
        <v>3</v>
      </c>
      <c r="F2" s="143">
        <v>4</v>
      </c>
      <c r="G2" s="143">
        <v>5</v>
      </c>
      <c r="H2" s="143">
        <v>6</v>
      </c>
      <c r="I2" s="143">
        <v>7</v>
      </c>
      <c r="J2" s="143">
        <v>8</v>
      </c>
      <c r="K2" s="143">
        <v>9</v>
      </c>
      <c r="L2" s="143">
        <v>10</v>
      </c>
      <c r="M2" s="144">
        <v>11</v>
      </c>
      <c r="N2" s="145" t="s">
        <v>7</v>
      </c>
      <c r="O2" s="146" t="s">
        <v>8</v>
      </c>
      <c r="P2" s="146" t="s">
        <v>9</v>
      </c>
      <c r="Q2" s="146" t="s">
        <v>10</v>
      </c>
      <c r="R2" s="146" t="s">
        <v>11</v>
      </c>
      <c r="S2" s="147" t="s">
        <v>12</v>
      </c>
      <c r="T2" s="147" t="s">
        <v>13</v>
      </c>
      <c r="U2" s="147" t="s">
        <v>14</v>
      </c>
      <c r="V2" s="148" t="s">
        <v>15</v>
      </c>
      <c r="W2" s="149" t="s">
        <v>16</v>
      </c>
      <c r="X2" s="146" t="s">
        <v>17</v>
      </c>
      <c r="Y2" s="150" t="s">
        <v>18</v>
      </c>
      <c r="Z2" s="151" t="s">
        <v>19</v>
      </c>
      <c r="AA2" s="152" t="s">
        <v>20</v>
      </c>
      <c r="AB2" s="153" t="s">
        <v>21</v>
      </c>
      <c r="AC2" s="154" t="s">
        <v>22</v>
      </c>
      <c r="AD2" s="155" t="s">
        <v>23</v>
      </c>
      <c r="AE2" s="155" t="s">
        <v>24</v>
      </c>
      <c r="AF2" s="155" t="s">
        <v>25</v>
      </c>
      <c r="AG2" s="155" t="s">
        <v>26</v>
      </c>
      <c r="AH2" s="155" t="s">
        <v>27</v>
      </c>
      <c r="AI2" s="145" t="s">
        <v>28</v>
      </c>
      <c r="AJ2" s="145" t="s">
        <v>29</v>
      </c>
      <c r="AK2" s="145" t="s">
        <v>30</v>
      </c>
    </row>
    <row r="3" spans="1:37" ht="14.85" customHeight="1">
      <c r="A3" s="157">
        <v>1</v>
      </c>
      <c r="B3" s="158"/>
      <c r="C3" s="159">
        <v>2</v>
      </c>
      <c r="D3" s="160" t="s">
        <v>31</v>
      </c>
      <c r="E3" s="158">
        <v>920</v>
      </c>
      <c r="F3" s="158">
        <v>854</v>
      </c>
      <c r="G3" s="158">
        <v>820</v>
      </c>
      <c r="H3" s="158">
        <v>250</v>
      </c>
      <c r="I3" s="158">
        <v>200</v>
      </c>
      <c r="J3" s="158">
        <v>185</v>
      </c>
      <c r="K3" s="161" t="s">
        <v>32</v>
      </c>
      <c r="L3" s="158">
        <v>340</v>
      </c>
      <c r="M3" s="162"/>
      <c r="N3" s="163"/>
      <c r="O3" s="164">
        <f>E3</f>
        <v>920</v>
      </c>
      <c r="P3" s="164">
        <f>F3</f>
        <v>854</v>
      </c>
      <c r="Q3" s="164">
        <f>IF(G3="","N/A",G3)</f>
        <v>820</v>
      </c>
      <c r="R3" s="164" t="s">
        <v>33</v>
      </c>
      <c r="S3" s="164">
        <f>P3+16</f>
        <v>870</v>
      </c>
      <c r="T3" s="163">
        <f>IF(Q3="N/A","N/A",0.5*(P3-Q3))</f>
        <v>17</v>
      </c>
      <c r="U3" s="163">
        <f>IF(Q3="N/A","N/A",0.5*(S3-Q3))</f>
        <v>25</v>
      </c>
      <c r="V3" s="165">
        <v>22.5</v>
      </c>
      <c r="W3" s="166">
        <v>20</v>
      </c>
      <c r="X3" s="167">
        <f>0</f>
        <v>0</v>
      </c>
      <c r="Y3" s="168">
        <f>2</f>
        <v>2</v>
      </c>
      <c r="Z3" s="169" t="str">
        <f>IF(R3="N/A","N/A",(0.5*P3/100-0.5*AVERAGE(Q3:R3)/100)*1.35)</f>
        <v>N/A</v>
      </c>
      <c r="AA3" s="170">
        <f>IF(Q3="N/A","N/A",(0.5*P3/100-0.5*Q3/100)*1.35)</f>
        <v>0.22949999999999993</v>
      </c>
      <c r="AB3" s="171" t="s">
        <v>33</v>
      </c>
      <c r="AC3" s="172" t="s">
        <v>34</v>
      </c>
      <c r="AD3" s="173" t="str">
        <f t="shared" ref="AD3:AD67" si="0">IF(AND(Z3="N/A",AA3="N/A"),"N/A",IF(AC3="no","-",IF(OR(Z3&lt;0.23,AA3&lt;0.23),"applicable","not applicable")))</f>
        <v>-</v>
      </c>
      <c r="AE3" s="173" t="s">
        <v>35</v>
      </c>
      <c r="AF3" s="173" t="s">
        <v>35</v>
      </c>
      <c r="AG3" s="173" t="str">
        <f>IF(AC3="yes",IF(OR($W$4+$Y$4&lt;W3+X3,W3+Y3&lt;$W$4+$X$4),"not applicable","applicable"),IF(AC3="partially",IF(OR($W$4+$Y$4&lt;W3+X3,W3+Y3&lt;$W$4+$X$4),"not applicable","applicable"),"-"))</f>
        <v>-</v>
      </c>
      <c r="AH3" s="174" t="str">
        <f t="shared" ref="AH3:AH67" si="1">IF(AC3="no",IF(AND(AC3="yes",AD3="applicable",AE3="applicable",AF3="applicable",AG3="applicable"),"yes","no"),IF(AC3="yes",IF(AND(AC3="yes",AD3="applicable",AE3="applicable",AF3="applicable",AG3="applicable"),"yes","no"),IF(OR(AD3="not applicable",AE3="not applicable",AF3="not applicable",AG3="not applicable"),"no","N/A")))</f>
        <v>no</v>
      </c>
      <c r="AI3" s="174" t="s">
        <v>34</v>
      </c>
      <c r="AJ3" s="172" t="s">
        <v>36</v>
      </c>
      <c r="AK3" s="174"/>
    </row>
    <row r="4" spans="1:37" ht="14.85" customHeight="1">
      <c r="A4" s="157">
        <v>2</v>
      </c>
      <c r="B4" s="158"/>
      <c r="C4" s="161" t="s">
        <v>37</v>
      </c>
      <c r="D4" s="160" t="s">
        <v>38</v>
      </c>
      <c r="E4" s="158">
        <v>920</v>
      </c>
      <c r="F4" s="158">
        <v>840</v>
      </c>
      <c r="G4" s="158">
        <v>810</v>
      </c>
      <c r="H4" s="158">
        <v>240</v>
      </c>
      <c r="I4" s="158">
        <v>200</v>
      </c>
      <c r="J4" s="158">
        <v>185</v>
      </c>
      <c r="K4" s="161" t="s">
        <v>32</v>
      </c>
      <c r="L4" s="158">
        <v>290</v>
      </c>
      <c r="M4" s="162"/>
      <c r="N4" s="163"/>
      <c r="O4" s="164">
        <f t="shared" ref="O4:P76" si="2">E4</f>
        <v>920</v>
      </c>
      <c r="P4" s="164">
        <f t="shared" si="2"/>
        <v>840</v>
      </c>
      <c r="Q4" s="164">
        <f t="shared" ref="Q4:Q76" si="3">IF(G4="","N/A",G4)</f>
        <v>810</v>
      </c>
      <c r="R4" s="164">
        <v>810</v>
      </c>
      <c r="S4" s="164">
        <f t="shared" ref="S4:S76" si="4">P4+16</f>
        <v>856</v>
      </c>
      <c r="T4" s="163">
        <f t="shared" ref="T4:T76" si="5">IF(Q4="N/A","N/A",0.5*(P4-Q4))</f>
        <v>15</v>
      </c>
      <c r="U4" s="163">
        <f t="shared" ref="U4:U76" si="6">IF(Q4="N/A","N/A",0.5*(S4-Q4))</f>
        <v>23</v>
      </c>
      <c r="V4" s="165">
        <v>22.5</v>
      </c>
      <c r="W4" s="166">
        <v>20</v>
      </c>
      <c r="X4" s="167">
        <f>0</f>
        <v>0</v>
      </c>
      <c r="Y4" s="168">
        <f>2</f>
        <v>2</v>
      </c>
      <c r="Z4" s="169">
        <f>IF(R4="N/A","N/A",(0.5*P4/100-0.5*AVERAGE(Q4:R4)/100)*1.35)</f>
        <v>0.20250000000000049</v>
      </c>
      <c r="AA4" s="170">
        <f t="shared" ref="AA4:AA5" si="7">IF(Q4="N/A","N/A",(0.5*P4/100-0.5*Q4/100)*1.35)</f>
        <v>0.20250000000000049</v>
      </c>
      <c r="AB4" s="171"/>
      <c r="AC4" s="172" t="s">
        <v>39</v>
      </c>
      <c r="AD4" s="173" t="str">
        <f t="shared" si="0"/>
        <v>applicable</v>
      </c>
      <c r="AE4" s="173" t="s">
        <v>40</v>
      </c>
      <c r="AF4" s="173" t="s">
        <v>40</v>
      </c>
      <c r="AG4" s="173" t="str">
        <f t="shared" ref="AG4:AG68" si="8">IF(AC4="yes",IF(OR($W$4+$Y$4&lt;W4+X4,W4+Y4&lt;$W$4+$X$4),"not applicable","applicable"),IF(AC4="partially",IF(OR($W$4+$Y$4&lt;W4+X4,W4+Y4&lt;$W$4+$X$4),"not applicable","applicable"),"-"))</f>
        <v>applicable</v>
      </c>
      <c r="AH4" s="174" t="str">
        <f t="shared" si="1"/>
        <v>yes</v>
      </c>
      <c r="AI4" s="174" t="s">
        <v>39</v>
      </c>
      <c r="AJ4" s="172" t="s">
        <v>36</v>
      </c>
      <c r="AK4" s="174" t="s">
        <v>41</v>
      </c>
    </row>
    <row r="5" spans="1:37" ht="15" customHeight="1">
      <c r="A5" s="157">
        <v>3</v>
      </c>
      <c r="B5" s="158"/>
      <c r="C5" s="161" t="s">
        <v>42</v>
      </c>
      <c r="D5" s="160" t="s">
        <v>43</v>
      </c>
      <c r="E5" s="158">
        <v>920</v>
      </c>
      <c r="F5" s="158">
        <v>840</v>
      </c>
      <c r="G5" s="158">
        <v>810</v>
      </c>
      <c r="H5" s="158">
        <v>230</v>
      </c>
      <c r="I5" s="158">
        <v>185</v>
      </c>
      <c r="J5" s="158">
        <v>190</v>
      </c>
      <c r="K5" s="161" t="s">
        <v>32</v>
      </c>
      <c r="L5" s="158">
        <v>285</v>
      </c>
      <c r="M5" s="162"/>
      <c r="N5" s="163" t="s">
        <v>44</v>
      </c>
      <c r="O5" s="164">
        <f t="shared" si="2"/>
        <v>920</v>
      </c>
      <c r="P5" s="164">
        <f t="shared" si="2"/>
        <v>840</v>
      </c>
      <c r="Q5" s="164">
        <f t="shared" si="3"/>
        <v>810</v>
      </c>
      <c r="R5" s="164">
        <v>810</v>
      </c>
      <c r="S5" s="164">
        <f t="shared" si="4"/>
        <v>856</v>
      </c>
      <c r="T5" s="163">
        <f t="shared" si="5"/>
        <v>15</v>
      </c>
      <c r="U5" s="163">
        <f t="shared" si="6"/>
        <v>23</v>
      </c>
      <c r="V5" s="175" t="s">
        <v>235</v>
      </c>
      <c r="W5" s="163">
        <v>20</v>
      </c>
      <c r="X5" s="167">
        <f>0</f>
        <v>0</v>
      </c>
      <c r="Y5" s="168">
        <f>2</f>
        <v>2</v>
      </c>
      <c r="Z5" s="176">
        <f>IF(R5="N/A","N/A",(0.5*P5/100-0.5*AVERAGE(Q5:R5)/100)*1.35)</f>
        <v>0.20250000000000049</v>
      </c>
      <c r="AA5" s="170">
        <f t="shared" si="7"/>
        <v>0.20250000000000049</v>
      </c>
      <c r="AB5" s="170"/>
      <c r="AC5" s="172" t="s">
        <v>39</v>
      </c>
      <c r="AD5" s="173" t="str">
        <f t="shared" si="0"/>
        <v>applicable</v>
      </c>
      <c r="AE5" s="173"/>
      <c r="AF5" s="173"/>
      <c r="AG5" s="173" t="str">
        <f t="shared" si="8"/>
        <v>applicable</v>
      </c>
      <c r="AH5" s="174" t="str">
        <f t="shared" si="1"/>
        <v>no</v>
      </c>
      <c r="AI5" s="172" t="s">
        <v>39</v>
      </c>
      <c r="AJ5" s="172" t="s">
        <v>39</v>
      </c>
      <c r="AK5" s="174" t="s">
        <v>236</v>
      </c>
    </row>
    <row r="6" spans="1:37" ht="15" hidden="1" customHeight="1">
      <c r="A6" s="157">
        <v>4</v>
      </c>
      <c r="B6" s="157"/>
      <c r="C6" s="159">
        <v>76</v>
      </c>
      <c r="D6" s="177" t="s">
        <v>45</v>
      </c>
      <c r="E6" s="157">
        <v>680</v>
      </c>
      <c r="F6" s="157">
        <v>622</v>
      </c>
      <c r="G6" s="157">
        <v>590</v>
      </c>
      <c r="H6" s="157">
        <v>250</v>
      </c>
      <c r="I6" s="157">
        <v>185</v>
      </c>
      <c r="J6" s="157">
        <v>190</v>
      </c>
      <c r="K6" s="178" t="s">
        <v>32</v>
      </c>
      <c r="L6" s="157">
        <v>246</v>
      </c>
      <c r="M6" s="179" t="s">
        <v>46</v>
      </c>
      <c r="N6" s="163"/>
      <c r="O6" s="164">
        <f t="shared" si="2"/>
        <v>680</v>
      </c>
      <c r="P6" s="164">
        <f t="shared" si="2"/>
        <v>622</v>
      </c>
      <c r="Q6" s="164">
        <f t="shared" si="3"/>
        <v>590</v>
      </c>
      <c r="R6" s="164"/>
      <c r="S6" s="164">
        <f t="shared" si="4"/>
        <v>638</v>
      </c>
      <c r="T6" s="163">
        <f t="shared" si="5"/>
        <v>16</v>
      </c>
      <c r="U6" s="163">
        <f t="shared" si="6"/>
        <v>24</v>
      </c>
      <c r="V6" s="133"/>
      <c r="X6" s="167">
        <f>0</f>
        <v>0</v>
      </c>
      <c r="Y6" s="168">
        <f>2</f>
        <v>2</v>
      </c>
      <c r="Z6" s="133"/>
      <c r="AA6" s="133"/>
      <c r="AB6" s="133"/>
      <c r="AD6" s="173" t="str">
        <f t="shared" si="0"/>
        <v>applicable</v>
      </c>
      <c r="AE6" s="173"/>
      <c r="AF6" s="173"/>
      <c r="AG6" s="173" t="str">
        <f t="shared" si="8"/>
        <v>-</v>
      </c>
      <c r="AH6" s="174" t="str">
        <f t="shared" si="1"/>
        <v>N/A</v>
      </c>
      <c r="AI6" s="133" t="s">
        <v>47</v>
      </c>
      <c r="AK6" s="133"/>
    </row>
    <row r="7" spans="1:37" ht="14.85" hidden="1" customHeight="1">
      <c r="A7" s="157">
        <v>5</v>
      </c>
      <c r="B7" s="157"/>
      <c r="C7" s="159">
        <v>77</v>
      </c>
      <c r="D7" s="177" t="s">
        <v>48</v>
      </c>
      <c r="E7" s="157">
        <v>760</v>
      </c>
      <c r="F7" s="157">
        <v>672</v>
      </c>
      <c r="G7" s="157">
        <v>640</v>
      </c>
      <c r="H7" s="157">
        <v>250</v>
      </c>
      <c r="I7" s="157">
        <v>185</v>
      </c>
      <c r="J7" s="157">
        <v>190</v>
      </c>
      <c r="K7" s="178" t="s">
        <v>32</v>
      </c>
      <c r="L7" s="157">
        <v>270</v>
      </c>
      <c r="M7" s="162"/>
      <c r="N7" s="163"/>
      <c r="O7" s="164">
        <f t="shared" si="2"/>
        <v>760</v>
      </c>
      <c r="P7" s="164">
        <f t="shared" si="2"/>
        <v>672</v>
      </c>
      <c r="Q7" s="164">
        <f t="shared" si="3"/>
        <v>640</v>
      </c>
      <c r="R7" s="164"/>
      <c r="S7" s="164">
        <f t="shared" si="4"/>
        <v>688</v>
      </c>
      <c r="T7" s="163">
        <f t="shared" si="5"/>
        <v>16</v>
      </c>
      <c r="U7" s="163">
        <f t="shared" si="6"/>
        <v>24</v>
      </c>
      <c r="V7" s="133"/>
      <c r="X7" s="167">
        <f>0</f>
        <v>0</v>
      </c>
      <c r="Y7" s="168">
        <f>2</f>
        <v>2</v>
      </c>
      <c r="Z7" s="133"/>
      <c r="AA7" s="133"/>
      <c r="AB7" s="133"/>
      <c r="AD7" s="173" t="str">
        <f t="shared" si="0"/>
        <v>applicable</v>
      </c>
      <c r="AE7" s="173"/>
      <c r="AF7" s="173"/>
      <c r="AG7" s="173" t="str">
        <f t="shared" si="8"/>
        <v>-</v>
      </c>
      <c r="AH7" s="174" t="str">
        <f t="shared" si="1"/>
        <v>N/A</v>
      </c>
      <c r="AI7" s="133" t="s">
        <v>47</v>
      </c>
      <c r="AK7" s="133"/>
    </row>
    <row r="8" spans="1:37" ht="14.85" hidden="1" customHeight="1">
      <c r="A8" s="157">
        <v>6</v>
      </c>
      <c r="B8" s="157"/>
      <c r="C8" s="159">
        <v>79</v>
      </c>
      <c r="D8" s="177" t="s">
        <v>49</v>
      </c>
      <c r="E8" s="157">
        <v>840</v>
      </c>
      <c r="F8" s="157">
        <v>752</v>
      </c>
      <c r="G8" s="157">
        <v>720</v>
      </c>
      <c r="H8" s="157">
        <v>250</v>
      </c>
      <c r="I8" s="157">
        <v>185</v>
      </c>
      <c r="J8" s="157">
        <v>190</v>
      </c>
      <c r="K8" s="178" t="s">
        <v>32</v>
      </c>
      <c r="L8" s="157">
        <v>320</v>
      </c>
      <c r="M8" s="162"/>
      <c r="N8" s="163"/>
      <c r="O8" s="164">
        <f t="shared" si="2"/>
        <v>840</v>
      </c>
      <c r="P8" s="164">
        <f t="shared" si="2"/>
        <v>752</v>
      </c>
      <c r="Q8" s="164">
        <f t="shared" si="3"/>
        <v>720</v>
      </c>
      <c r="R8" s="164"/>
      <c r="S8" s="164">
        <f t="shared" si="4"/>
        <v>768</v>
      </c>
      <c r="T8" s="163">
        <f t="shared" si="5"/>
        <v>16</v>
      </c>
      <c r="U8" s="163">
        <f t="shared" si="6"/>
        <v>24</v>
      </c>
      <c r="V8" s="133"/>
      <c r="X8" s="167">
        <f>0</f>
        <v>0</v>
      </c>
      <c r="Y8" s="168">
        <f>2</f>
        <v>2</v>
      </c>
      <c r="Z8" s="133"/>
      <c r="AA8" s="133"/>
      <c r="AB8" s="133"/>
      <c r="AD8" s="173" t="str">
        <f t="shared" si="0"/>
        <v>applicable</v>
      </c>
      <c r="AE8" s="173"/>
      <c r="AF8" s="173"/>
      <c r="AG8" s="173" t="str">
        <f t="shared" si="8"/>
        <v>-</v>
      </c>
      <c r="AH8" s="174" t="str">
        <f t="shared" si="1"/>
        <v>N/A</v>
      </c>
      <c r="AI8" s="133" t="s">
        <v>47</v>
      </c>
      <c r="AK8" s="133"/>
    </row>
    <row r="9" spans="1:37" ht="21" hidden="1" customHeight="1">
      <c r="A9" s="157">
        <v>7</v>
      </c>
      <c r="B9" s="158"/>
      <c r="C9" s="159">
        <v>80</v>
      </c>
      <c r="D9" s="160" t="s">
        <v>50</v>
      </c>
      <c r="E9" s="158">
        <v>920</v>
      </c>
      <c r="F9" s="158">
        <v>836</v>
      </c>
      <c r="G9" s="158">
        <v>800</v>
      </c>
      <c r="H9" s="158">
        <v>250</v>
      </c>
      <c r="I9" s="158">
        <v>185</v>
      </c>
      <c r="J9" s="158">
        <v>190</v>
      </c>
      <c r="K9" s="161" t="s">
        <v>51</v>
      </c>
      <c r="L9" s="158">
        <v>370</v>
      </c>
      <c r="M9" s="162"/>
      <c r="N9" s="163"/>
      <c r="O9" s="164">
        <f t="shared" si="2"/>
        <v>920</v>
      </c>
      <c r="P9" s="164">
        <f t="shared" si="2"/>
        <v>836</v>
      </c>
      <c r="Q9" s="164">
        <f t="shared" si="3"/>
        <v>800</v>
      </c>
      <c r="R9" s="164" t="s">
        <v>33</v>
      </c>
      <c r="S9" s="164">
        <f t="shared" si="4"/>
        <v>852</v>
      </c>
      <c r="T9" s="163">
        <f t="shared" si="5"/>
        <v>18</v>
      </c>
      <c r="U9" s="163">
        <f t="shared" si="6"/>
        <v>26</v>
      </c>
      <c r="V9" s="175">
        <v>20</v>
      </c>
      <c r="W9" s="163">
        <v>17</v>
      </c>
      <c r="X9" s="167">
        <f>0</f>
        <v>0</v>
      </c>
      <c r="Y9" s="168">
        <f>2</f>
        <v>2</v>
      </c>
      <c r="Z9" s="176" t="str">
        <f>IF(R9="N/A","N/A",(0.5*P9/100-0.5*AVERAGE(Q9:R9)/100)*1.35)</f>
        <v>N/A</v>
      </c>
      <c r="AA9" s="170">
        <f>IF(Q9="N/A","N/A",(0.5*P9/100-0.5*Q9/100)*1.35)</f>
        <v>0.24299999999999963</v>
      </c>
      <c r="AB9" s="170"/>
      <c r="AC9" s="172" t="s">
        <v>34</v>
      </c>
      <c r="AD9" s="173" t="str">
        <f t="shared" si="0"/>
        <v>-</v>
      </c>
      <c r="AE9" s="173"/>
      <c r="AF9" s="173"/>
      <c r="AG9" s="173" t="str">
        <f t="shared" si="8"/>
        <v>-</v>
      </c>
      <c r="AH9" s="174" t="str">
        <f t="shared" si="1"/>
        <v>no</v>
      </c>
      <c r="AI9" s="172" t="s">
        <v>34</v>
      </c>
      <c r="AJ9" s="172" t="s">
        <v>36</v>
      </c>
      <c r="AK9" s="174"/>
    </row>
    <row r="10" spans="1:37" ht="25.5" hidden="1" customHeight="1">
      <c r="A10" s="157">
        <v>8</v>
      </c>
      <c r="B10" s="157"/>
      <c r="C10" s="159">
        <v>88</v>
      </c>
      <c r="D10" s="177" t="s">
        <v>52</v>
      </c>
      <c r="E10" s="157">
        <v>1000</v>
      </c>
      <c r="F10" s="157">
        <v>846</v>
      </c>
      <c r="G10" s="157">
        <v>814</v>
      </c>
      <c r="H10" s="157">
        <v>250</v>
      </c>
      <c r="I10" s="157">
        <v>185</v>
      </c>
      <c r="J10" s="157">
        <v>190</v>
      </c>
      <c r="K10" s="178" t="s">
        <v>53</v>
      </c>
      <c r="L10" s="157">
        <v>445</v>
      </c>
      <c r="M10" s="162"/>
      <c r="N10" s="163"/>
      <c r="O10" s="164">
        <f t="shared" si="2"/>
        <v>1000</v>
      </c>
      <c r="P10" s="164">
        <f t="shared" si="2"/>
        <v>846</v>
      </c>
      <c r="Q10" s="164">
        <f t="shared" si="3"/>
        <v>814</v>
      </c>
      <c r="R10" s="164"/>
      <c r="S10" s="164">
        <f t="shared" si="4"/>
        <v>862</v>
      </c>
      <c r="T10" s="163">
        <f t="shared" si="5"/>
        <v>16</v>
      </c>
      <c r="U10" s="163">
        <f t="shared" si="6"/>
        <v>24</v>
      </c>
      <c r="V10" s="133"/>
      <c r="X10" s="167">
        <f>0</f>
        <v>0</v>
      </c>
      <c r="Y10" s="168">
        <f>2</f>
        <v>2</v>
      </c>
      <c r="Z10" s="133"/>
      <c r="AA10" s="133"/>
      <c r="AB10" s="133"/>
      <c r="AD10" s="173" t="str">
        <f t="shared" si="0"/>
        <v>applicable</v>
      </c>
      <c r="AE10" s="173"/>
      <c r="AF10" s="173"/>
      <c r="AG10" s="173" t="str">
        <f t="shared" si="8"/>
        <v>-</v>
      </c>
      <c r="AH10" s="174" t="str">
        <f t="shared" si="1"/>
        <v>N/A</v>
      </c>
      <c r="AI10" s="133" t="s">
        <v>47</v>
      </c>
      <c r="AK10" s="133"/>
    </row>
    <row r="11" spans="1:37" ht="14.85" customHeight="1">
      <c r="A11" s="157">
        <v>9</v>
      </c>
      <c r="B11" s="158"/>
      <c r="C11" s="158">
        <v>102</v>
      </c>
      <c r="D11" s="160" t="s">
        <v>54</v>
      </c>
      <c r="E11" s="158">
        <v>920</v>
      </c>
      <c r="F11" s="158">
        <v>840</v>
      </c>
      <c r="G11" s="158">
        <v>810</v>
      </c>
      <c r="H11" s="158">
        <v>260</v>
      </c>
      <c r="I11" s="158">
        <v>200</v>
      </c>
      <c r="J11" s="158">
        <v>185</v>
      </c>
      <c r="K11" s="161" t="s">
        <v>32</v>
      </c>
      <c r="L11" s="158">
        <v>320</v>
      </c>
      <c r="M11" s="162"/>
      <c r="N11" s="163"/>
      <c r="O11" s="164">
        <f t="shared" si="2"/>
        <v>920</v>
      </c>
      <c r="P11" s="164">
        <f t="shared" si="2"/>
        <v>840</v>
      </c>
      <c r="Q11" s="164">
        <f t="shared" si="3"/>
        <v>810</v>
      </c>
      <c r="R11" s="164" t="s">
        <v>33</v>
      </c>
      <c r="S11" s="164">
        <f t="shared" si="4"/>
        <v>856</v>
      </c>
      <c r="T11" s="163">
        <f t="shared" si="5"/>
        <v>15</v>
      </c>
      <c r="U11" s="163">
        <f t="shared" si="6"/>
        <v>23</v>
      </c>
      <c r="V11" s="165">
        <v>22.5</v>
      </c>
      <c r="W11" s="166">
        <v>19</v>
      </c>
      <c r="X11" s="167">
        <f>0</f>
        <v>0</v>
      </c>
      <c r="Y11" s="168">
        <f>2</f>
        <v>2</v>
      </c>
      <c r="Z11" s="169" t="str">
        <f>IF(R11="N/A","N/A",(0.5*P11/100-0.5*AVERAGE(Q11:R11)/100)*1.35)</f>
        <v>N/A</v>
      </c>
      <c r="AA11" s="170">
        <f>IF(Q11="N/A","N/A",(0.5*P11/100-0.5*Q11/100)*1.35)</f>
        <v>0.20250000000000049</v>
      </c>
      <c r="AB11" s="171" t="s">
        <v>33</v>
      </c>
      <c r="AC11" s="172" t="s">
        <v>34</v>
      </c>
      <c r="AD11" s="173" t="str">
        <f t="shared" si="0"/>
        <v>-</v>
      </c>
      <c r="AE11" s="173" t="s">
        <v>35</v>
      </c>
      <c r="AF11" s="173" t="s">
        <v>35</v>
      </c>
      <c r="AG11" s="173" t="str">
        <f t="shared" si="8"/>
        <v>-</v>
      </c>
      <c r="AH11" s="174" t="str">
        <f t="shared" si="1"/>
        <v>no</v>
      </c>
      <c r="AI11" s="174" t="s">
        <v>34</v>
      </c>
      <c r="AJ11" s="172" t="s">
        <v>36</v>
      </c>
      <c r="AK11" s="174"/>
    </row>
    <row r="12" spans="1:37" ht="15" hidden="1" customHeight="1">
      <c r="A12" s="157">
        <v>10</v>
      </c>
      <c r="B12" s="157"/>
      <c r="C12" s="158">
        <v>175</v>
      </c>
      <c r="D12" s="177" t="s">
        <v>55</v>
      </c>
      <c r="E12" s="157">
        <v>760</v>
      </c>
      <c r="F12" s="157">
        <v>680</v>
      </c>
      <c r="G12" s="157">
        <v>620</v>
      </c>
      <c r="H12" s="157">
        <v>250</v>
      </c>
      <c r="I12" s="157">
        <v>185</v>
      </c>
      <c r="J12" s="157">
        <v>185</v>
      </c>
      <c r="K12" s="178" t="s">
        <v>32</v>
      </c>
      <c r="L12" s="157">
        <v>270</v>
      </c>
      <c r="M12" s="162"/>
      <c r="N12" s="163"/>
      <c r="O12" s="164">
        <f t="shared" si="2"/>
        <v>760</v>
      </c>
      <c r="P12" s="164">
        <f t="shared" si="2"/>
        <v>680</v>
      </c>
      <c r="Q12" s="164">
        <f t="shared" si="3"/>
        <v>620</v>
      </c>
      <c r="R12" s="164"/>
      <c r="S12" s="164">
        <f t="shared" si="4"/>
        <v>696</v>
      </c>
      <c r="T12" s="163">
        <f t="shared" si="5"/>
        <v>30</v>
      </c>
      <c r="U12" s="163">
        <f t="shared" si="6"/>
        <v>38</v>
      </c>
      <c r="V12" s="133"/>
      <c r="X12" s="167">
        <f>0</f>
        <v>0</v>
      </c>
      <c r="Y12" s="168">
        <f>2</f>
        <v>2</v>
      </c>
      <c r="Z12" s="133"/>
      <c r="AA12" s="133"/>
      <c r="AB12" s="133"/>
      <c r="AD12" s="173" t="str">
        <f t="shared" si="0"/>
        <v>applicable</v>
      </c>
      <c r="AE12" s="173"/>
      <c r="AF12" s="173"/>
      <c r="AG12" s="173" t="str">
        <f t="shared" si="8"/>
        <v>-</v>
      </c>
      <c r="AH12" s="174" t="str">
        <f t="shared" si="1"/>
        <v>N/A</v>
      </c>
      <c r="AI12" s="133" t="s">
        <v>47</v>
      </c>
      <c r="AK12" s="133"/>
    </row>
    <row r="13" spans="1:37" ht="14.85" hidden="1" customHeight="1">
      <c r="A13" s="157">
        <v>11</v>
      </c>
      <c r="B13" s="158"/>
      <c r="C13" s="158">
        <v>180</v>
      </c>
      <c r="D13" s="160" t="s">
        <v>56</v>
      </c>
      <c r="E13" s="158">
        <v>920</v>
      </c>
      <c r="F13" s="158">
        <v>840</v>
      </c>
      <c r="G13" s="158">
        <v>810</v>
      </c>
      <c r="H13" s="158">
        <v>250</v>
      </c>
      <c r="I13" s="158">
        <v>185</v>
      </c>
      <c r="J13" s="158">
        <v>185</v>
      </c>
      <c r="K13" s="161" t="s">
        <v>32</v>
      </c>
      <c r="L13" s="158">
        <v>320</v>
      </c>
      <c r="M13" s="162"/>
      <c r="N13" s="163"/>
      <c r="O13" s="164">
        <f t="shared" si="2"/>
        <v>920</v>
      </c>
      <c r="P13" s="164">
        <f t="shared" si="2"/>
        <v>840</v>
      </c>
      <c r="Q13" s="164">
        <f t="shared" si="3"/>
        <v>810</v>
      </c>
      <c r="R13" s="164" t="s">
        <v>33</v>
      </c>
      <c r="S13" s="164">
        <f t="shared" si="4"/>
        <v>856</v>
      </c>
      <c r="T13" s="163">
        <f t="shared" si="5"/>
        <v>15</v>
      </c>
      <c r="U13" s="163">
        <f t="shared" si="6"/>
        <v>23</v>
      </c>
      <c r="V13" s="175">
        <v>20</v>
      </c>
      <c r="W13" s="163">
        <v>19</v>
      </c>
      <c r="X13" s="167">
        <f>0</f>
        <v>0</v>
      </c>
      <c r="Y13" s="168">
        <f>2</f>
        <v>2</v>
      </c>
      <c r="Z13" s="176" t="str">
        <f>IF(R13="N/A","N/A",(0.5*P13/100-0.5*AVERAGE(Q13:R13)/100)*1.35)</f>
        <v>N/A</v>
      </c>
      <c r="AA13" s="170">
        <f>IF(Q13="N/A","N/A",(0.5*P13/100-0.5*Q13/100)*1.35)</f>
        <v>0.20250000000000049</v>
      </c>
      <c r="AB13" s="170"/>
      <c r="AC13" s="172" t="s">
        <v>34</v>
      </c>
      <c r="AD13" s="173" t="str">
        <f t="shared" si="0"/>
        <v>-</v>
      </c>
      <c r="AE13" s="173"/>
      <c r="AF13" s="173"/>
      <c r="AG13" s="173" t="str">
        <f t="shared" si="8"/>
        <v>-</v>
      </c>
      <c r="AH13" s="174" t="str">
        <f t="shared" si="1"/>
        <v>no</v>
      </c>
      <c r="AI13" s="172" t="s">
        <v>34</v>
      </c>
      <c r="AJ13" s="172" t="s">
        <v>36</v>
      </c>
      <c r="AK13" s="174"/>
    </row>
    <row r="14" spans="1:37" ht="14.85" hidden="1" customHeight="1">
      <c r="A14" s="157">
        <v>12</v>
      </c>
      <c r="B14" s="157"/>
      <c r="C14" s="158">
        <v>188</v>
      </c>
      <c r="D14" s="177" t="s">
        <v>57</v>
      </c>
      <c r="E14" s="178" t="s">
        <v>58</v>
      </c>
      <c r="F14" s="157">
        <v>892</v>
      </c>
      <c r="G14" s="174"/>
      <c r="H14" s="157">
        <v>225</v>
      </c>
      <c r="I14" s="157">
        <v>185</v>
      </c>
      <c r="J14" s="157">
        <v>185</v>
      </c>
      <c r="K14" s="178" t="s">
        <v>59</v>
      </c>
      <c r="L14" s="157">
        <v>350</v>
      </c>
      <c r="M14" s="162"/>
      <c r="N14" s="163"/>
      <c r="O14" s="164">
        <v>1000</v>
      </c>
      <c r="P14" s="164">
        <f t="shared" si="2"/>
        <v>892</v>
      </c>
      <c r="Q14" s="164" t="str">
        <f t="shared" si="3"/>
        <v>N/A</v>
      </c>
      <c r="R14" s="164"/>
      <c r="S14" s="164">
        <f t="shared" si="4"/>
        <v>908</v>
      </c>
      <c r="T14" s="163" t="str">
        <f t="shared" si="5"/>
        <v>N/A</v>
      </c>
      <c r="U14" s="163" t="str">
        <f t="shared" si="6"/>
        <v>N/A</v>
      </c>
      <c r="V14" s="133"/>
      <c r="X14" s="167">
        <f>0</f>
        <v>0</v>
      </c>
      <c r="Y14" s="168">
        <f>2</f>
        <v>2</v>
      </c>
      <c r="Z14" s="133"/>
      <c r="AA14" s="133"/>
      <c r="AB14" s="133"/>
      <c r="AD14" s="173" t="str">
        <f t="shared" si="0"/>
        <v>applicable</v>
      </c>
      <c r="AE14" s="173"/>
      <c r="AF14" s="173"/>
      <c r="AG14" s="173" t="str">
        <f t="shared" si="8"/>
        <v>-</v>
      </c>
      <c r="AH14" s="174" t="str">
        <f t="shared" si="1"/>
        <v>N/A</v>
      </c>
      <c r="AI14" s="133" t="s">
        <v>47</v>
      </c>
      <c r="AK14" s="133"/>
    </row>
    <row r="15" spans="1:37" ht="14.85" hidden="1" customHeight="1">
      <c r="A15" s="157">
        <v>13</v>
      </c>
      <c r="B15" s="157"/>
      <c r="C15" s="158">
        <v>193</v>
      </c>
      <c r="D15" s="177" t="s">
        <v>60</v>
      </c>
      <c r="E15" s="157">
        <v>1000</v>
      </c>
      <c r="F15" s="157">
        <v>920</v>
      </c>
      <c r="G15" s="157">
        <v>865</v>
      </c>
      <c r="H15" s="157">
        <v>235</v>
      </c>
      <c r="I15" s="157">
        <v>185</v>
      </c>
      <c r="J15" s="157">
        <v>185</v>
      </c>
      <c r="K15" s="178" t="s">
        <v>32</v>
      </c>
      <c r="L15" s="157">
        <v>350</v>
      </c>
      <c r="M15" s="162"/>
      <c r="N15" s="163"/>
      <c r="O15" s="164">
        <f t="shared" si="2"/>
        <v>1000</v>
      </c>
      <c r="P15" s="164">
        <f t="shared" si="2"/>
        <v>920</v>
      </c>
      <c r="Q15" s="164">
        <f t="shared" si="3"/>
        <v>865</v>
      </c>
      <c r="R15" s="164"/>
      <c r="S15" s="164">
        <f t="shared" si="4"/>
        <v>936</v>
      </c>
      <c r="T15" s="163">
        <f t="shared" si="5"/>
        <v>27.5</v>
      </c>
      <c r="U15" s="163">
        <f t="shared" si="6"/>
        <v>35.5</v>
      </c>
      <c r="V15" s="133"/>
      <c r="X15" s="167">
        <f>0</f>
        <v>0</v>
      </c>
      <c r="Y15" s="168">
        <f>2</f>
        <v>2</v>
      </c>
      <c r="Z15" s="133"/>
      <c r="AA15" s="133"/>
      <c r="AB15" s="133"/>
      <c r="AD15" s="173" t="str">
        <f t="shared" si="0"/>
        <v>applicable</v>
      </c>
      <c r="AE15" s="173"/>
      <c r="AF15" s="173"/>
      <c r="AG15" s="173" t="str">
        <f t="shared" si="8"/>
        <v>-</v>
      </c>
      <c r="AH15" s="174" t="str">
        <f t="shared" si="1"/>
        <v>N/A</v>
      </c>
      <c r="AI15" s="133" t="s">
        <v>47</v>
      </c>
      <c r="AK15" s="133"/>
    </row>
    <row r="16" spans="1:37" ht="14.85" customHeight="1">
      <c r="A16" s="157">
        <v>14</v>
      </c>
      <c r="B16" s="158"/>
      <c r="C16" s="158">
        <v>302</v>
      </c>
      <c r="D16" s="160" t="s">
        <v>61</v>
      </c>
      <c r="E16" s="158">
        <v>920</v>
      </c>
      <c r="F16" s="158">
        <v>880</v>
      </c>
      <c r="G16" s="158">
        <v>820</v>
      </c>
      <c r="H16" s="161" t="s">
        <v>62</v>
      </c>
      <c r="I16" s="158">
        <v>205</v>
      </c>
      <c r="J16" s="158">
        <v>185</v>
      </c>
      <c r="K16" s="161" t="s">
        <v>32</v>
      </c>
      <c r="L16" s="158">
        <v>340</v>
      </c>
      <c r="M16" s="162"/>
      <c r="N16" s="163"/>
      <c r="O16" s="164">
        <f t="shared" si="2"/>
        <v>920</v>
      </c>
      <c r="P16" s="164">
        <f t="shared" si="2"/>
        <v>880</v>
      </c>
      <c r="Q16" s="164">
        <f t="shared" si="3"/>
        <v>820</v>
      </c>
      <c r="R16" s="164" t="s">
        <v>33</v>
      </c>
      <c r="S16" s="164">
        <f t="shared" si="4"/>
        <v>896</v>
      </c>
      <c r="T16" s="163">
        <f t="shared" si="5"/>
        <v>30</v>
      </c>
      <c r="U16" s="163">
        <f t="shared" si="6"/>
        <v>38</v>
      </c>
      <c r="V16" s="165">
        <v>22.5</v>
      </c>
      <c r="W16" s="166">
        <v>22</v>
      </c>
      <c r="X16" s="167">
        <f>0</f>
        <v>0</v>
      </c>
      <c r="Y16" s="168">
        <f>2</f>
        <v>2</v>
      </c>
      <c r="Z16" s="169" t="str">
        <f t="shared" ref="Z16:Z30" si="9">IF(R16="N/A","N/A",(0.5*P16/100-0.5*AVERAGE(Q16:R16)/100)*1.35)</f>
        <v>N/A</v>
      </c>
      <c r="AA16" s="170">
        <f t="shared" ref="AA16:AA30" si="10">IF(Q16="N/A","N/A",(0.5*P16/100-0.5*Q16/100)*1.35)</f>
        <v>0.40500000000000097</v>
      </c>
      <c r="AB16" s="171" t="s">
        <v>33</v>
      </c>
      <c r="AC16" s="172" t="s">
        <v>34</v>
      </c>
      <c r="AD16" s="173" t="str">
        <f t="shared" si="0"/>
        <v>-</v>
      </c>
      <c r="AE16" s="173" t="s">
        <v>35</v>
      </c>
      <c r="AF16" s="173" t="s">
        <v>35</v>
      </c>
      <c r="AG16" s="173" t="str">
        <f t="shared" si="8"/>
        <v>-</v>
      </c>
      <c r="AH16" s="174" t="str">
        <f t="shared" si="1"/>
        <v>no</v>
      </c>
      <c r="AI16" s="174" t="s">
        <v>34</v>
      </c>
      <c r="AJ16" s="172" t="s">
        <v>63</v>
      </c>
      <c r="AK16" s="174"/>
    </row>
    <row r="17" spans="1:37" ht="14.85" customHeight="1">
      <c r="A17" s="157">
        <v>15</v>
      </c>
      <c r="B17" s="158"/>
      <c r="C17" s="161" t="s">
        <v>64</v>
      </c>
      <c r="D17" s="160" t="s">
        <v>65</v>
      </c>
      <c r="E17" s="158">
        <v>920</v>
      </c>
      <c r="F17" s="158">
        <v>840</v>
      </c>
      <c r="G17" s="158">
        <v>796</v>
      </c>
      <c r="H17" s="158">
        <v>245</v>
      </c>
      <c r="I17" s="158">
        <v>205</v>
      </c>
      <c r="J17" s="158">
        <v>185</v>
      </c>
      <c r="K17" s="161" t="s">
        <v>66</v>
      </c>
      <c r="L17" s="158">
        <v>313</v>
      </c>
      <c r="M17" s="162"/>
      <c r="N17" s="163" t="s">
        <v>44</v>
      </c>
      <c r="O17" s="164">
        <f t="shared" si="2"/>
        <v>920</v>
      </c>
      <c r="P17" s="164">
        <f t="shared" si="2"/>
        <v>840</v>
      </c>
      <c r="Q17" s="164">
        <f t="shared" si="3"/>
        <v>796</v>
      </c>
      <c r="R17" s="164">
        <v>800</v>
      </c>
      <c r="S17" s="164">
        <f t="shared" si="4"/>
        <v>856</v>
      </c>
      <c r="T17" s="163">
        <f t="shared" si="5"/>
        <v>22</v>
      </c>
      <c r="U17" s="163">
        <f t="shared" si="6"/>
        <v>30</v>
      </c>
      <c r="V17" s="165">
        <v>25</v>
      </c>
      <c r="W17" s="166">
        <v>20</v>
      </c>
      <c r="X17" s="167">
        <f>0</f>
        <v>0</v>
      </c>
      <c r="Y17" s="168">
        <f>2</f>
        <v>2</v>
      </c>
      <c r="Z17" s="169">
        <f t="shared" si="9"/>
        <v>0.28349999999999997</v>
      </c>
      <c r="AA17" s="170">
        <f t="shared" si="10"/>
        <v>0.29700000000000026</v>
      </c>
      <c r="AB17" s="171"/>
      <c r="AC17" s="172" t="s">
        <v>39</v>
      </c>
      <c r="AD17" s="173" t="str">
        <f t="shared" si="0"/>
        <v>not applicable</v>
      </c>
      <c r="AE17" s="173" t="s">
        <v>40</v>
      </c>
      <c r="AF17" s="173" t="s">
        <v>40</v>
      </c>
      <c r="AG17" s="173" t="str">
        <f t="shared" si="8"/>
        <v>applicable</v>
      </c>
      <c r="AH17" s="174" t="str">
        <f t="shared" si="1"/>
        <v>no</v>
      </c>
      <c r="AI17" s="174" t="s">
        <v>34</v>
      </c>
      <c r="AJ17" s="172" t="s">
        <v>39</v>
      </c>
      <c r="AK17" s="174"/>
    </row>
    <row r="18" spans="1:37" ht="15" customHeight="1">
      <c r="A18" s="157">
        <v>16</v>
      </c>
      <c r="B18" s="158"/>
      <c r="C18" s="161" t="s">
        <v>67</v>
      </c>
      <c r="D18" s="160" t="s">
        <v>68</v>
      </c>
      <c r="E18" s="158">
        <v>920</v>
      </c>
      <c r="F18" s="158">
        <v>854</v>
      </c>
      <c r="G18" s="158">
        <v>810</v>
      </c>
      <c r="H18" s="158">
        <v>240</v>
      </c>
      <c r="I18" s="158">
        <v>205</v>
      </c>
      <c r="J18" s="158">
        <v>185</v>
      </c>
      <c r="K18" s="161" t="s">
        <v>32</v>
      </c>
      <c r="L18" s="158">
        <v>302</v>
      </c>
      <c r="M18" s="162"/>
      <c r="N18" s="163" t="s">
        <v>44</v>
      </c>
      <c r="O18" s="164">
        <f t="shared" si="2"/>
        <v>920</v>
      </c>
      <c r="P18" s="164">
        <f t="shared" si="2"/>
        <v>854</v>
      </c>
      <c r="Q18" s="164">
        <f t="shared" si="3"/>
        <v>810</v>
      </c>
      <c r="R18" s="164">
        <v>810</v>
      </c>
      <c r="S18" s="164">
        <f t="shared" si="4"/>
        <v>870</v>
      </c>
      <c r="T18" s="163">
        <f t="shared" si="5"/>
        <v>22</v>
      </c>
      <c r="U18" s="163">
        <f t="shared" si="6"/>
        <v>30</v>
      </c>
      <c r="V18" s="165">
        <v>25</v>
      </c>
      <c r="W18" s="166">
        <v>20</v>
      </c>
      <c r="X18" s="167">
        <f>0</f>
        <v>0</v>
      </c>
      <c r="Y18" s="168">
        <f>2</f>
        <v>2</v>
      </c>
      <c r="Z18" s="169">
        <f t="shared" si="9"/>
        <v>0.29699999999999971</v>
      </c>
      <c r="AA18" s="170">
        <f t="shared" si="10"/>
        <v>0.29699999999999971</v>
      </c>
      <c r="AB18" s="171"/>
      <c r="AC18" s="172" t="s">
        <v>39</v>
      </c>
      <c r="AD18" s="173" t="str">
        <f t="shared" si="0"/>
        <v>not applicable</v>
      </c>
      <c r="AE18" s="173" t="s">
        <v>40</v>
      </c>
      <c r="AF18" s="173" t="s">
        <v>40</v>
      </c>
      <c r="AG18" s="173" t="str">
        <f t="shared" si="8"/>
        <v>applicable</v>
      </c>
      <c r="AH18" s="174" t="str">
        <f t="shared" si="1"/>
        <v>no</v>
      </c>
      <c r="AI18" s="174" t="s">
        <v>39</v>
      </c>
      <c r="AJ18" s="172" t="s">
        <v>39</v>
      </c>
      <c r="AK18" s="174" t="s">
        <v>69</v>
      </c>
    </row>
    <row r="19" spans="1:37" ht="14.85" customHeight="1">
      <c r="A19" s="157">
        <v>17</v>
      </c>
      <c r="B19" s="158"/>
      <c r="C19" s="161" t="s">
        <v>70</v>
      </c>
      <c r="D19" s="160" t="s">
        <v>71</v>
      </c>
      <c r="E19" s="158">
        <v>920</v>
      </c>
      <c r="F19" s="158">
        <v>840</v>
      </c>
      <c r="G19" s="158">
        <v>775</v>
      </c>
      <c r="H19" s="158">
        <v>270</v>
      </c>
      <c r="I19" s="158">
        <v>200</v>
      </c>
      <c r="J19" s="158">
        <v>190</v>
      </c>
      <c r="K19" s="161" t="s">
        <v>66</v>
      </c>
      <c r="L19" s="158">
        <v>364</v>
      </c>
      <c r="M19" s="162"/>
      <c r="N19" s="163" t="s">
        <v>44</v>
      </c>
      <c r="O19" s="164">
        <f t="shared" si="2"/>
        <v>920</v>
      </c>
      <c r="P19" s="164">
        <f t="shared" si="2"/>
        <v>840</v>
      </c>
      <c r="Q19" s="164">
        <f t="shared" si="3"/>
        <v>775</v>
      </c>
      <c r="R19" s="164">
        <v>775</v>
      </c>
      <c r="S19" s="164">
        <f t="shared" si="4"/>
        <v>856</v>
      </c>
      <c r="T19" s="163">
        <f t="shared" si="5"/>
        <v>32.5</v>
      </c>
      <c r="U19" s="163">
        <f t="shared" si="6"/>
        <v>40.5</v>
      </c>
      <c r="V19" s="165">
        <v>22.5</v>
      </c>
      <c r="W19" s="166">
        <v>22</v>
      </c>
      <c r="X19" s="180">
        <f>0</f>
        <v>0</v>
      </c>
      <c r="Y19" s="181">
        <v>1</v>
      </c>
      <c r="Z19" s="169">
        <f t="shared" si="9"/>
        <v>0.43875000000000025</v>
      </c>
      <c r="AA19" s="170">
        <f t="shared" si="10"/>
        <v>0.43875000000000025</v>
      </c>
      <c r="AB19" s="171" t="s">
        <v>72</v>
      </c>
      <c r="AC19" s="172" t="s">
        <v>34</v>
      </c>
      <c r="AD19" s="173" t="str">
        <f t="shared" si="0"/>
        <v>-</v>
      </c>
      <c r="AE19" s="173" t="s">
        <v>35</v>
      </c>
      <c r="AF19" s="173" t="s">
        <v>35</v>
      </c>
      <c r="AG19" s="173" t="str">
        <f t="shared" si="8"/>
        <v>-</v>
      </c>
      <c r="AH19" s="174" t="str">
        <f t="shared" si="1"/>
        <v>no</v>
      </c>
      <c r="AI19" s="174" t="s">
        <v>34</v>
      </c>
      <c r="AJ19" s="172" t="s">
        <v>63</v>
      </c>
      <c r="AK19" s="174"/>
    </row>
    <row r="20" spans="1:37" ht="14.85" customHeight="1">
      <c r="A20" s="157">
        <v>18</v>
      </c>
      <c r="B20" s="158"/>
      <c r="C20" s="161" t="s">
        <v>73</v>
      </c>
      <c r="D20" s="160" t="s">
        <v>74</v>
      </c>
      <c r="E20" s="158">
        <v>920</v>
      </c>
      <c r="F20" s="158">
        <v>840</v>
      </c>
      <c r="G20" s="158">
        <v>775</v>
      </c>
      <c r="H20" s="158">
        <v>270</v>
      </c>
      <c r="I20" s="158">
        <v>205</v>
      </c>
      <c r="J20" s="158">
        <v>190</v>
      </c>
      <c r="K20" s="161" t="s">
        <v>66</v>
      </c>
      <c r="L20" s="158">
        <v>362</v>
      </c>
      <c r="M20" s="162"/>
      <c r="N20" s="163" t="s">
        <v>44</v>
      </c>
      <c r="O20" s="164">
        <f t="shared" si="2"/>
        <v>920</v>
      </c>
      <c r="P20" s="164">
        <f t="shared" si="2"/>
        <v>840</v>
      </c>
      <c r="Q20" s="164">
        <f t="shared" si="3"/>
        <v>775</v>
      </c>
      <c r="R20" s="164">
        <v>775</v>
      </c>
      <c r="S20" s="164">
        <f t="shared" si="4"/>
        <v>856</v>
      </c>
      <c r="T20" s="163">
        <f t="shared" si="5"/>
        <v>32.5</v>
      </c>
      <c r="U20" s="163">
        <f t="shared" si="6"/>
        <v>40.5</v>
      </c>
      <c r="V20" s="165">
        <v>25</v>
      </c>
      <c r="W20" s="166">
        <v>22</v>
      </c>
      <c r="X20" s="180">
        <f>0</f>
        <v>0</v>
      </c>
      <c r="Y20" s="181">
        <v>1</v>
      </c>
      <c r="Z20" s="169">
        <f t="shared" si="9"/>
        <v>0.43875000000000025</v>
      </c>
      <c r="AA20" s="170">
        <f t="shared" si="10"/>
        <v>0.43875000000000025</v>
      </c>
      <c r="AB20" s="171" t="s">
        <v>72</v>
      </c>
      <c r="AC20" s="172" t="s">
        <v>34</v>
      </c>
      <c r="AD20" s="173" t="str">
        <f t="shared" si="0"/>
        <v>-</v>
      </c>
      <c r="AE20" s="173" t="s">
        <v>35</v>
      </c>
      <c r="AF20" s="173" t="s">
        <v>35</v>
      </c>
      <c r="AG20" s="173" t="str">
        <f t="shared" si="8"/>
        <v>-</v>
      </c>
      <c r="AH20" s="174" t="str">
        <f t="shared" si="1"/>
        <v>no</v>
      </c>
      <c r="AI20" s="174" t="s">
        <v>34</v>
      </c>
      <c r="AJ20" s="172" t="s">
        <v>63</v>
      </c>
      <c r="AK20" s="174"/>
    </row>
    <row r="21" spans="1:37" ht="14.85" customHeight="1">
      <c r="A21" s="157"/>
      <c r="B21" s="158" t="s">
        <v>44</v>
      </c>
      <c r="C21" s="161" t="s">
        <v>75</v>
      </c>
      <c r="D21" s="160" t="s">
        <v>76</v>
      </c>
      <c r="E21" s="158">
        <v>920</v>
      </c>
      <c r="F21" s="158">
        <v>840</v>
      </c>
      <c r="G21" s="158" t="s">
        <v>77</v>
      </c>
      <c r="H21" s="158">
        <v>250</v>
      </c>
      <c r="I21" s="158">
        <v>205</v>
      </c>
      <c r="J21" s="158">
        <v>185</v>
      </c>
      <c r="K21" s="161" t="s">
        <v>66</v>
      </c>
      <c r="L21" s="158">
        <v>368</v>
      </c>
      <c r="M21" s="162"/>
      <c r="N21" s="163" t="s">
        <v>44</v>
      </c>
      <c r="O21" s="164">
        <f t="shared" si="2"/>
        <v>920</v>
      </c>
      <c r="P21" s="164">
        <f t="shared" si="2"/>
        <v>840</v>
      </c>
      <c r="Q21" s="164">
        <v>780</v>
      </c>
      <c r="R21" s="164">
        <v>775</v>
      </c>
      <c r="S21" s="164">
        <f t="shared" si="4"/>
        <v>856</v>
      </c>
      <c r="T21" s="163"/>
      <c r="U21" s="163"/>
      <c r="V21" s="165">
        <v>25</v>
      </c>
      <c r="W21" s="166">
        <v>25</v>
      </c>
      <c r="X21" s="167">
        <f>0</f>
        <v>0</v>
      </c>
      <c r="Y21" s="168">
        <f>2</f>
        <v>2</v>
      </c>
      <c r="Z21" s="169">
        <f t="shared" si="9"/>
        <v>0.421875</v>
      </c>
      <c r="AA21" s="170">
        <f t="shared" si="10"/>
        <v>0.40500000000000036</v>
      </c>
      <c r="AB21" s="171" t="s">
        <v>78</v>
      </c>
      <c r="AC21" s="172" t="s">
        <v>39</v>
      </c>
      <c r="AD21" s="173" t="str">
        <f t="shared" si="0"/>
        <v>not applicable</v>
      </c>
      <c r="AE21" s="173" t="s">
        <v>40</v>
      </c>
      <c r="AF21" s="173" t="s">
        <v>40</v>
      </c>
      <c r="AG21" s="173" t="str">
        <f t="shared" si="8"/>
        <v>not applicable</v>
      </c>
      <c r="AH21" s="174" t="str">
        <f t="shared" si="1"/>
        <v>no</v>
      </c>
      <c r="AI21" s="174" t="s">
        <v>34</v>
      </c>
      <c r="AJ21" s="172" t="s">
        <v>39</v>
      </c>
      <c r="AK21" s="174"/>
    </row>
    <row r="22" spans="1:37" ht="14.85" customHeight="1">
      <c r="A22" s="157"/>
      <c r="B22" s="158" t="s">
        <v>44</v>
      </c>
      <c r="C22" s="161" t="s">
        <v>79</v>
      </c>
      <c r="D22" s="160" t="s">
        <v>80</v>
      </c>
      <c r="E22" s="158">
        <v>920</v>
      </c>
      <c r="F22" s="158">
        <v>840</v>
      </c>
      <c r="G22" s="158" t="s">
        <v>77</v>
      </c>
      <c r="H22" s="158">
        <v>250</v>
      </c>
      <c r="I22" s="158">
        <v>205</v>
      </c>
      <c r="J22" s="158">
        <v>185</v>
      </c>
      <c r="K22" s="161" t="s">
        <v>66</v>
      </c>
      <c r="L22" s="158">
        <v>368</v>
      </c>
      <c r="M22" s="162"/>
      <c r="N22" s="163" t="s">
        <v>44</v>
      </c>
      <c r="O22" s="164">
        <f t="shared" si="2"/>
        <v>920</v>
      </c>
      <c r="P22" s="164">
        <f t="shared" si="2"/>
        <v>840</v>
      </c>
      <c r="Q22" s="164">
        <v>780</v>
      </c>
      <c r="R22" s="164">
        <v>775</v>
      </c>
      <c r="S22" s="164">
        <f t="shared" si="4"/>
        <v>856</v>
      </c>
      <c r="T22" s="163"/>
      <c r="U22" s="163"/>
      <c r="V22" s="165">
        <v>25</v>
      </c>
      <c r="W22" s="166">
        <v>25</v>
      </c>
      <c r="X22" s="167">
        <f>0</f>
        <v>0</v>
      </c>
      <c r="Y22" s="168">
        <f>2</f>
        <v>2</v>
      </c>
      <c r="Z22" s="169">
        <f t="shared" si="9"/>
        <v>0.421875</v>
      </c>
      <c r="AA22" s="170">
        <f t="shared" si="10"/>
        <v>0.40500000000000036</v>
      </c>
      <c r="AB22" s="171" t="s">
        <v>78</v>
      </c>
      <c r="AC22" s="172" t="s">
        <v>39</v>
      </c>
      <c r="AD22" s="173" t="str">
        <f t="shared" si="0"/>
        <v>not applicable</v>
      </c>
      <c r="AE22" s="173" t="s">
        <v>40</v>
      </c>
      <c r="AF22" s="173" t="s">
        <v>40</v>
      </c>
      <c r="AG22" s="173" t="str">
        <f t="shared" si="8"/>
        <v>not applicable</v>
      </c>
      <c r="AH22" s="174" t="str">
        <f t="shared" si="1"/>
        <v>no</v>
      </c>
      <c r="AI22" s="174" t="s">
        <v>34</v>
      </c>
      <c r="AJ22" s="172" t="s">
        <v>39</v>
      </c>
      <c r="AK22" s="174"/>
    </row>
    <row r="23" spans="1:37" ht="14.85" customHeight="1">
      <c r="A23" s="157"/>
      <c r="B23" s="158" t="s">
        <v>44</v>
      </c>
      <c r="C23" s="161" t="s">
        <v>81</v>
      </c>
      <c r="D23" s="160"/>
      <c r="E23" s="158"/>
      <c r="F23" s="158"/>
      <c r="G23" s="158"/>
      <c r="H23" s="158"/>
      <c r="I23" s="158"/>
      <c r="J23" s="158"/>
      <c r="K23" s="161"/>
      <c r="L23" s="158"/>
      <c r="M23" s="162"/>
      <c r="N23" s="163"/>
      <c r="O23" s="164">
        <v>920</v>
      </c>
      <c r="P23" s="164">
        <v>840</v>
      </c>
      <c r="Q23" s="164">
        <v>800</v>
      </c>
      <c r="R23" s="164">
        <v>800</v>
      </c>
      <c r="S23" s="164"/>
      <c r="T23" s="163"/>
      <c r="U23" s="163"/>
      <c r="V23" s="165">
        <v>25</v>
      </c>
      <c r="W23" s="166">
        <v>17</v>
      </c>
      <c r="X23" s="167">
        <f>0</f>
        <v>0</v>
      </c>
      <c r="Y23" s="168">
        <f>2</f>
        <v>2</v>
      </c>
      <c r="Z23" s="169">
        <f t="shared" si="9"/>
        <v>0.27000000000000024</v>
      </c>
      <c r="AA23" s="170">
        <f t="shared" si="10"/>
        <v>0.27000000000000024</v>
      </c>
      <c r="AB23" s="171"/>
      <c r="AC23" s="172" t="s">
        <v>39</v>
      </c>
      <c r="AD23" s="173" t="str">
        <f t="shared" si="0"/>
        <v>not applicable</v>
      </c>
      <c r="AE23" s="173" t="s">
        <v>40</v>
      </c>
      <c r="AF23" s="173" t="s">
        <v>82</v>
      </c>
      <c r="AG23" s="173" t="str">
        <f t="shared" si="8"/>
        <v>not applicable</v>
      </c>
      <c r="AH23" s="174" t="str">
        <f t="shared" si="1"/>
        <v>no</v>
      </c>
      <c r="AI23" s="174" t="s">
        <v>34</v>
      </c>
      <c r="AJ23" s="172" t="s">
        <v>39</v>
      </c>
      <c r="AK23" s="174" t="s">
        <v>83</v>
      </c>
    </row>
    <row r="24" spans="1:37" ht="24" customHeight="1">
      <c r="A24" s="157">
        <v>19</v>
      </c>
      <c r="B24" s="158"/>
      <c r="C24" s="161" t="s">
        <v>81</v>
      </c>
      <c r="D24" s="160" t="s">
        <v>84</v>
      </c>
      <c r="E24" s="158">
        <v>920</v>
      </c>
      <c r="F24" s="158">
        <v>840</v>
      </c>
      <c r="G24" s="158">
        <v>805</v>
      </c>
      <c r="H24" s="158">
        <v>245</v>
      </c>
      <c r="I24" s="158">
        <v>205</v>
      </c>
      <c r="J24" s="158">
        <v>188</v>
      </c>
      <c r="K24" s="161" t="s">
        <v>66</v>
      </c>
      <c r="L24" s="158">
        <v>313</v>
      </c>
      <c r="M24" s="162"/>
      <c r="N24" s="163" t="s">
        <v>44</v>
      </c>
      <c r="O24" s="164">
        <f t="shared" si="2"/>
        <v>920</v>
      </c>
      <c r="P24" s="164">
        <f t="shared" si="2"/>
        <v>840</v>
      </c>
      <c r="Q24" s="164">
        <v>800</v>
      </c>
      <c r="R24" s="163">
        <v>800</v>
      </c>
      <c r="S24" s="164">
        <f t="shared" si="4"/>
        <v>856</v>
      </c>
      <c r="T24" s="163">
        <f t="shared" si="5"/>
        <v>20</v>
      </c>
      <c r="U24" s="163">
        <f t="shared" si="6"/>
        <v>28</v>
      </c>
      <c r="V24" s="165">
        <v>25</v>
      </c>
      <c r="W24" s="166">
        <v>20</v>
      </c>
      <c r="X24" s="167">
        <f>0</f>
        <v>0</v>
      </c>
      <c r="Y24" s="168">
        <f>2</f>
        <v>2</v>
      </c>
      <c r="Z24" s="169">
        <f t="shared" si="9"/>
        <v>0.27000000000000024</v>
      </c>
      <c r="AA24" s="170">
        <f t="shared" si="10"/>
        <v>0.27000000000000024</v>
      </c>
      <c r="AB24" s="171" t="s">
        <v>85</v>
      </c>
      <c r="AC24" s="172" t="s">
        <v>86</v>
      </c>
      <c r="AD24" s="173" t="str">
        <f t="shared" si="0"/>
        <v>not applicable</v>
      </c>
      <c r="AE24" s="173" t="s">
        <v>40</v>
      </c>
      <c r="AF24" s="173" t="s">
        <v>82</v>
      </c>
      <c r="AG24" s="173" t="str">
        <f t="shared" si="8"/>
        <v>applicable</v>
      </c>
      <c r="AH24" s="174" t="str">
        <f t="shared" si="1"/>
        <v>no</v>
      </c>
      <c r="AI24" s="174" t="s">
        <v>34</v>
      </c>
      <c r="AJ24" s="172" t="s">
        <v>39</v>
      </c>
      <c r="AK24" s="174" t="s">
        <v>87</v>
      </c>
    </row>
    <row r="25" spans="1:37">
      <c r="A25" s="157">
        <v>20</v>
      </c>
      <c r="B25" s="158"/>
      <c r="C25" s="161" t="s">
        <v>88</v>
      </c>
      <c r="D25" s="160" t="s">
        <v>89</v>
      </c>
      <c r="E25" s="158">
        <v>920</v>
      </c>
      <c r="F25" s="158">
        <v>840</v>
      </c>
      <c r="G25" s="158">
        <v>805</v>
      </c>
      <c r="H25" s="158">
        <v>260</v>
      </c>
      <c r="I25" s="158">
        <v>205</v>
      </c>
      <c r="J25" s="158">
        <v>185</v>
      </c>
      <c r="K25" s="161" t="s">
        <v>32</v>
      </c>
      <c r="L25" s="158">
        <v>336</v>
      </c>
      <c r="M25" s="162"/>
      <c r="N25" s="163" t="s">
        <v>44</v>
      </c>
      <c r="O25" s="164">
        <f t="shared" si="2"/>
        <v>920</v>
      </c>
      <c r="P25" s="164">
        <f t="shared" si="2"/>
        <v>840</v>
      </c>
      <c r="Q25" s="164">
        <f t="shared" si="3"/>
        <v>805</v>
      </c>
      <c r="R25" s="175">
        <v>810.5</v>
      </c>
      <c r="S25" s="164">
        <f t="shared" si="4"/>
        <v>856</v>
      </c>
      <c r="T25" s="163">
        <f t="shared" si="5"/>
        <v>17.5</v>
      </c>
      <c r="U25" s="163">
        <f t="shared" si="6"/>
        <v>25.5</v>
      </c>
      <c r="V25" s="165">
        <v>25</v>
      </c>
      <c r="W25" s="166">
        <v>20</v>
      </c>
      <c r="X25" s="167">
        <f>0</f>
        <v>0</v>
      </c>
      <c r="Y25" s="168">
        <f>2</f>
        <v>2</v>
      </c>
      <c r="Z25" s="169">
        <f t="shared" si="9"/>
        <v>0.21768749999999987</v>
      </c>
      <c r="AA25" s="170">
        <f t="shared" si="10"/>
        <v>0.23624999999999977</v>
      </c>
      <c r="AB25" s="171" t="s">
        <v>85</v>
      </c>
      <c r="AC25" s="172" t="s">
        <v>34</v>
      </c>
      <c r="AD25" s="173" t="str">
        <f t="shared" si="0"/>
        <v>-</v>
      </c>
      <c r="AE25" s="173" t="s">
        <v>35</v>
      </c>
      <c r="AF25" s="173" t="s">
        <v>35</v>
      </c>
      <c r="AG25" s="173" t="str">
        <f t="shared" si="8"/>
        <v>-</v>
      </c>
      <c r="AH25" s="174" t="str">
        <f t="shared" si="1"/>
        <v>no</v>
      </c>
      <c r="AI25" s="174" t="s">
        <v>34</v>
      </c>
      <c r="AJ25" s="172" t="s">
        <v>36</v>
      </c>
      <c r="AK25" s="174" t="s">
        <v>90</v>
      </c>
    </row>
    <row r="26" spans="1:37" ht="14.85" customHeight="1">
      <c r="A26" s="157">
        <v>21</v>
      </c>
      <c r="B26" s="158"/>
      <c r="C26" s="161" t="s">
        <v>91</v>
      </c>
      <c r="D26" s="160" t="s">
        <v>92</v>
      </c>
      <c r="E26" s="158">
        <v>920</v>
      </c>
      <c r="F26" s="158">
        <v>840</v>
      </c>
      <c r="G26" s="158">
        <v>800</v>
      </c>
      <c r="H26" s="158">
        <v>273</v>
      </c>
      <c r="I26" s="158">
        <v>205</v>
      </c>
      <c r="J26" s="158">
        <v>185</v>
      </c>
      <c r="K26" s="161" t="s">
        <v>32</v>
      </c>
      <c r="L26" s="158">
        <v>376</v>
      </c>
      <c r="M26" s="162"/>
      <c r="N26" s="163" t="s">
        <v>44</v>
      </c>
      <c r="O26" s="164">
        <f t="shared" si="2"/>
        <v>920</v>
      </c>
      <c r="P26" s="164">
        <f t="shared" si="2"/>
        <v>840</v>
      </c>
      <c r="Q26" s="164">
        <f t="shared" si="3"/>
        <v>800</v>
      </c>
      <c r="R26" s="163" t="s">
        <v>33</v>
      </c>
      <c r="S26" s="164">
        <f t="shared" si="4"/>
        <v>856</v>
      </c>
      <c r="T26" s="163">
        <f t="shared" si="5"/>
        <v>20</v>
      </c>
      <c r="U26" s="163">
        <f t="shared" si="6"/>
        <v>28</v>
      </c>
      <c r="V26" s="165">
        <v>25</v>
      </c>
      <c r="W26" s="166">
        <v>22</v>
      </c>
      <c r="X26" s="167">
        <f>0</f>
        <v>0</v>
      </c>
      <c r="Y26" s="168">
        <f>2</f>
        <v>2</v>
      </c>
      <c r="Z26" s="169" t="str">
        <f t="shared" si="9"/>
        <v>N/A</v>
      </c>
      <c r="AA26" s="170">
        <f t="shared" si="10"/>
        <v>0.27000000000000024</v>
      </c>
      <c r="AB26" s="171"/>
      <c r="AC26" s="172" t="s">
        <v>34</v>
      </c>
      <c r="AD26" s="173" t="str">
        <f t="shared" si="0"/>
        <v>-</v>
      </c>
      <c r="AE26" s="173" t="s">
        <v>35</v>
      </c>
      <c r="AF26" s="173" t="s">
        <v>35</v>
      </c>
      <c r="AG26" s="173" t="str">
        <f t="shared" si="8"/>
        <v>-</v>
      </c>
      <c r="AH26" s="174" t="str">
        <f t="shared" si="1"/>
        <v>no</v>
      </c>
      <c r="AI26" s="174" t="s">
        <v>34</v>
      </c>
      <c r="AJ26" s="172" t="s">
        <v>36</v>
      </c>
      <c r="AK26" s="174"/>
    </row>
    <row r="27" spans="1:37" ht="15" customHeight="1">
      <c r="A27" s="157">
        <v>22</v>
      </c>
      <c r="B27" s="158"/>
      <c r="C27" s="161" t="s">
        <v>93</v>
      </c>
      <c r="D27" s="160" t="s">
        <v>94</v>
      </c>
      <c r="E27" s="158">
        <v>920</v>
      </c>
      <c r="F27" s="158">
        <v>840</v>
      </c>
      <c r="G27" s="158">
        <v>800</v>
      </c>
      <c r="H27" s="158">
        <v>260</v>
      </c>
      <c r="I27" s="158">
        <v>200</v>
      </c>
      <c r="J27" s="158">
        <v>185</v>
      </c>
      <c r="K27" s="161" t="s">
        <v>66</v>
      </c>
      <c r="L27" s="158">
        <v>342</v>
      </c>
      <c r="M27" s="162"/>
      <c r="N27" s="163" t="s">
        <v>44</v>
      </c>
      <c r="O27" s="164">
        <f t="shared" si="2"/>
        <v>920</v>
      </c>
      <c r="P27" s="164">
        <f t="shared" si="2"/>
        <v>840</v>
      </c>
      <c r="Q27" s="164">
        <f t="shared" si="3"/>
        <v>800</v>
      </c>
      <c r="R27" s="164">
        <v>800</v>
      </c>
      <c r="S27" s="164">
        <f t="shared" si="4"/>
        <v>856</v>
      </c>
      <c r="T27" s="163">
        <f t="shared" si="5"/>
        <v>20</v>
      </c>
      <c r="U27" s="163">
        <f t="shared" si="6"/>
        <v>28</v>
      </c>
      <c r="V27" s="165">
        <v>22.5</v>
      </c>
      <c r="W27" s="166">
        <v>22</v>
      </c>
      <c r="X27" s="167">
        <f>0</f>
        <v>0</v>
      </c>
      <c r="Y27" s="168">
        <f>2</f>
        <v>2</v>
      </c>
      <c r="Z27" s="169">
        <f t="shared" si="9"/>
        <v>0.27000000000000024</v>
      </c>
      <c r="AA27" s="170">
        <f t="shared" si="10"/>
        <v>0.27000000000000024</v>
      </c>
      <c r="AB27" s="171" t="s">
        <v>85</v>
      </c>
      <c r="AC27" s="172" t="s">
        <v>34</v>
      </c>
      <c r="AD27" s="173" t="str">
        <f t="shared" si="0"/>
        <v>-</v>
      </c>
      <c r="AE27" s="173" t="s">
        <v>35</v>
      </c>
      <c r="AF27" s="173" t="s">
        <v>35</v>
      </c>
      <c r="AG27" s="173" t="str">
        <f t="shared" si="8"/>
        <v>-</v>
      </c>
      <c r="AH27" s="174" t="str">
        <f t="shared" si="1"/>
        <v>no</v>
      </c>
      <c r="AI27" s="174" t="s">
        <v>34</v>
      </c>
      <c r="AJ27" s="172" t="s">
        <v>36</v>
      </c>
      <c r="AK27" s="174"/>
    </row>
    <row r="28" spans="1:37" ht="15" customHeight="1">
      <c r="A28" s="157"/>
      <c r="B28" s="158" t="s">
        <v>44</v>
      </c>
      <c r="C28" s="161" t="s">
        <v>95</v>
      </c>
      <c r="D28" s="160"/>
      <c r="E28" s="158"/>
      <c r="F28" s="158"/>
      <c r="G28" s="158"/>
      <c r="H28" s="158"/>
      <c r="I28" s="158"/>
      <c r="J28" s="158"/>
      <c r="K28" s="161"/>
      <c r="L28" s="158"/>
      <c r="M28" s="162"/>
      <c r="N28" s="163" t="s">
        <v>44</v>
      </c>
      <c r="O28" s="164">
        <v>920</v>
      </c>
      <c r="P28" s="164">
        <v>840</v>
      </c>
      <c r="Q28" s="164">
        <v>800</v>
      </c>
      <c r="R28" s="164">
        <v>800</v>
      </c>
      <c r="S28" s="164"/>
      <c r="T28" s="163"/>
      <c r="U28" s="163"/>
      <c r="V28" s="165">
        <v>25</v>
      </c>
      <c r="W28" s="166">
        <v>22</v>
      </c>
      <c r="X28" s="167">
        <f>0</f>
        <v>0</v>
      </c>
      <c r="Y28" s="168">
        <f>2</f>
        <v>2</v>
      </c>
      <c r="Z28" s="169">
        <f t="shared" si="9"/>
        <v>0.27000000000000024</v>
      </c>
      <c r="AA28" s="170">
        <f t="shared" si="10"/>
        <v>0.27000000000000024</v>
      </c>
      <c r="AB28" s="171" t="s">
        <v>85</v>
      </c>
      <c r="AC28" s="172" t="s">
        <v>34</v>
      </c>
      <c r="AD28" s="173" t="str">
        <f t="shared" si="0"/>
        <v>-</v>
      </c>
      <c r="AE28" s="173" t="s">
        <v>35</v>
      </c>
      <c r="AF28" s="173" t="s">
        <v>35</v>
      </c>
      <c r="AG28" s="173" t="str">
        <f t="shared" si="8"/>
        <v>-</v>
      </c>
      <c r="AH28" s="174" t="str">
        <f t="shared" si="1"/>
        <v>no</v>
      </c>
      <c r="AI28" s="174" t="s">
        <v>34</v>
      </c>
      <c r="AJ28" s="172" t="s">
        <v>36</v>
      </c>
      <c r="AK28" s="174"/>
    </row>
    <row r="29" spans="1:37">
      <c r="A29" s="157">
        <v>23</v>
      </c>
      <c r="B29" s="158"/>
      <c r="C29" s="161" t="s">
        <v>96</v>
      </c>
      <c r="D29" s="160" t="s">
        <v>97</v>
      </c>
      <c r="E29" s="158">
        <v>920</v>
      </c>
      <c r="F29" s="158">
        <v>840</v>
      </c>
      <c r="G29" s="158">
        <v>805</v>
      </c>
      <c r="H29" s="158">
        <v>260</v>
      </c>
      <c r="I29" s="158">
        <v>200</v>
      </c>
      <c r="J29" s="158">
        <v>185</v>
      </c>
      <c r="K29" s="161" t="s">
        <v>32</v>
      </c>
      <c r="L29" s="158">
        <v>335</v>
      </c>
      <c r="M29" s="162"/>
      <c r="N29" s="163" t="s">
        <v>44</v>
      </c>
      <c r="O29" s="164">
        <f t="shared" si="2"/>
        <v>920</v>
      </c>
      <c r="P29" s="164">
        <f t="shared" si="2"/>
        <v>840</v>
      </c>
      <c r="Q29" s="164">
        <f t="shared" si="3"/>
        <v>805</v>
      </c>
      <c r="R29" s="175">
        <v>810.5</v>
      </c>
      <c r="S29" s="164">
        <f t="shared" si="4"/>
        <v>856</v>
      </c>
      <c r="T29" s="163">
        <f t="shared" si="5"/>
        <v>17.5</v>
      </c>
      <c r="U29" s="163">
        <f t="shared" si="6"/>
        <v>25.5</v>
      </c>
      <c r="V29" s="165">
        <v>22.5</v>
      </c>
      <c r="W29" s="166">
        <v>20</v>
      </c>
      <c r="X29" s="167">
        <f>0</f>
        <v>0</v>
      </c>
      <c r="Y29" s="168">
        <f>2</f>
        <v>2</v>
      </c>
      <c r="Z29" s="169">
        <f t="shared" si="9"/>
        <v>0.21768749999999987</v>
      </c>
      <c r="AA29" s="170">
        <f t="shared" si="10"/>
        <v>0.23624999999999977</v>
      </c>
      <c r="AB29" s="171" t="s">
        <v>85</v>
      </c>
      <c r="AC29" s="172" t="s">
        <v>34</v>
      </c>
      <c r="AD29" s="173" t="str">
        <f t="shared" si="0"/>
        <v>-</v>
      </c>
      <c r="AE29" s="173" t="s">
        <v>35</v>
      </c>
      <c r="AF29" s="173" t="s">
        <v>35</v>
      </c>
      <c r="AG29" s="173" t="str">
        <f t="shared" si="8"/>
        <v>-</v>
      </c>
      <c r="AH29" s="174" t="str">
        <f t="shared" si="1"/>
        <v>no</v>
      </c>
      <c r="AI29" s="174" t="s">
        <v>34</v>
      </c>
      <c r="AJ29" s="172" t="s">
        <v>36</v>
      </c>
      <c r="AK29" s="174" t="s">
        <v>90</v>
      </c>
    </row>
    <row r="30" spans="1:37" ht="14.85" customHeight="1">
      <c r="A30" s="157">
        <v>24</v>
      </c>
      <c r="B30" s="158"/>
      <c r="C30" s="161" t="s">
        <v>98</v>
      </c>
      <c r="D30" s="160" t="s">
        <v>99</v>
      </c>
      <c r="E30" s="158">
        <v>920</v>
      </c>
      <c r="F30" s="158">
        <v>854</v>
      </c>
      <c r="G30" s="158">
        <v>820</v>
      </c>
      <c r="H30" s="158">
        <v>273</v>
      </c>
      <c r="I30" s="158">
        <v>200</v>
      </c>
      <c r="J30" s="158">
        <v>185</v>
      </c>
      <c r="K30" s="161" t="s">
        <v>32</v>
      </c>
      <c r="L30" s="158">
        <v>335</v>
      </c>
      <c r="M30" s="162"/>
      <c r="N30" s="163" t="s">
        <v>44</v>
      </c>
      <c r="O30" s="164">
        <f t="shared" si="2"/>
        <v>920</v>
      </c>
      <c r="P30" s="164">
        <f t="shared" si="2"/>
        <v>854</v>
      </c>
      <c r="Q30" s="164">
        <f t="shared" si="3"/>
        <v>820</v>
      </c>
      <c r="R30" s="164">
        <v>820</v>
      </c>
      <c r="S30" s="164">
        <f t="shared" si="4"/>
        <v>870</v>
      </c>
      <c r="T30" s="163">
        <f t="shared" si="5"/>
        <v>17</v>
      </c>
      <c r="U30" s="163">
        <f t="shared" si="6"/>
        <v>25</v>
      </c>
      <c r="V30" s="165">
        <v>22.5</v>
      </c>
      <c r="W30" s="166">
        <v>17</v>
      </c>
      <c r="X30" s="167">
        <f>0</f>
        <v>0</v>
      </c>
      <c r="Y30" s="168">
        <f>2</f>
        <v>2</v>
      </c>
      <c r="Z30" s="169">
        <f t="shared" si="9"/>
        <v>0.22949999999999993</v>
      </c>
      <c r="AA30" s="170">
        <f t="shared" si="10"/>
        <v>0.22949999999999993</v>
      </c>
      <c r="AB30" s="171"/>
      <c r="AC30" s="172" t="s">
        <v>34</v>
      </c>
      <c r="AD30" s="173" t="str">
        <f t="shared" si="0"/>
        <v>-</v>
      </c>
      <c r="AE30" s="173" t="s">
        <v>35</v>
      </c>
      <c r="AF30" s="173" t="s">
        <v>35</v>
      </c>
      <c r="AG30" s="173" t="str">
        <f t="shared" si="8"/>
        <v>-</v>
      </c>
      <c r="AH30" s="174" t="str">
        <f t="shared" si="1"/>
        <v>no</v>
      </c>
      <c r="AI30" s="174" t="s">
        <v>34</v>
      </c>
      <c r="AJ30" s="172" t="s">
        <v>63</v>
      </c>
      <c r="AK30" s="174"/>
    </row>
    <row r="31" spans="1:37" ht="14.45" hidden="1" customHeight="1">
      <c r="A31" s="295">
        <v>25</v>
      </c>
      <c r="B31" s="182"/>
      <c r="C31" s="297" t="s">
        <v>100</v>
      </c>
      <c r="D31" s="299" t="s">
        <v>101</v>
      </c>
      <c r="E31" s="178">
        <v>760</v>
      </c>
      <c r="F31" s="295">
        <v>680</v>
      </c>
      <c r="G31" s="295">
        <v>650</v>
      </c>
      <c r="H31" s="295">
        <v>240</v>
      </c>
      <c r="I31" s="295">
        <v>185</v>
      </c>
      <c r="J31" s="295">
        <v>195</v>
      </c>
      <c r="K31" s="295" t="s">
        <v>102</v>
      </c>
      <c r="L31" s="295" t="s">
        <v>103</v>
      </c>
      <c r="M31" s="162"/>
      <c r="N31" s="163" t="s">
        <v>44</v>
      </c>
      <c r="O31" s="164">
        <f>E31</f>
        <v>760</v>
      </c>
      <c r="P31" s="164">
        <f t="shared" si="2"/>
        <v>680</v>
      </c>
      <c r="Q31" s="164">
        <f t="shared" si="3"/>
        <v>650</v>
      </c>
      <c r="R31" s="164"/>
      <c r="S31" s="164">
        <f t="shared" si="4"/>
        <v>696</v>
      </c>
      <c r="T31" s="163">
        <f t="shared" si="5"/>
        <v>15</v>
      </c>
      <c r="U31" s="163">
        <f t="shared" si="6"/>
        <v>23</v>
      </c>
      <c r="V31" s="133"/>
      <c r="X31" s="167">
        <f>0</f>
        <v>0</v>
      </c>
      <c r="Y31" s="168">
        <f>2</f>
        <v>2</v>
      </c>
      <c r="Z31" s="133"/>
      <c r="AA31" s="133"/>
      <c r="AB31" s="133"/>
      <c r="AD31" s="173" t="str">
        <f t="shared" si="0"/>
        <v>applicable</v>
      </c>
      <c r="AE31" s="173"/>
      <c r="AF31" s="173"/>
      <c r="AG31" s="173" t="str">
        <f t="shared" si="8"/>
        <v>-</v>
      </c>
      <c r="AH31" s="174" t="str">
        <f t="shared" si="1"/>
        <v>N/A</v>
      </c>
      <c r="AI31" s="133" t="s">
        <v>47</v>
      </c>
      <c r="AK31" s="133"/>
    </row>
    <row r="32" spans="1:37" ht="14.45" hidden="1" customHeight="1">
      <c r="A32" s="296"/>
      <c r="B32" s="183"/>
      <c r="C32" s="298"/>
      <c r="D32" s="300"/>
      <c r="E32" s="178">
        <v>730</v>
      </c>
      <c r="F32" s="296">
        <f>F31</f>
        <v>680</v>
      </c>
      <c r="G32" s="296">
        <f t="shared" ref="G32:L32" si="11">G31</f>
        <v>650</v>
      </c>
      <c r="H32" s="296">
        <f t="shared" si="11"/>
        <v>240</v>
      </c>
      <c r="I32" s="296">
        <f t="shared" si="11"/>
        <v>185</v>
      </c>
      <c r="J32" s="296">
        <f t="shared" si="11"/>
        <v>195</v>
      </c>
      <c r="K32" s="296" t="str">
        <f t="shared" si="11"/>
        <v>R7</v>
      </c>
      <c r="L32" s="296" t="str">
        <f t="shared" si="11"/>
        <v>243 / 201</v>
      </c>
      <c r="M32" s="162"/>
      <c r="N32" s="163" t="s">
        <v>44</v>
      </c>
      <c r="O32" s="164">
        <f>E32</f>
        <v>730</v>
      </c>
      <c r="P32" s="164">
        <f>P31</f>
        <v>680</v>
      </c>
      <c r="Q32" s="164">
        <f>Q31</f>
        <v>650</v>
      </c>
      <c r="R32" s="164"/>
      <c r="S32" s="164">
        <f t="shared" si="4"/>
        <v>696</v>
      </c>
      <c r="T32" s="163">
        <f t="shared" si="5"/>
        <v>15</v>
      </c>
      <c r="U32" s="163">
        <f t="shared" si="6"/>
        <v>23</v>
      </c>
      <c r="V32" s="133"/>
      <c r="X32" s="167">
        <f>0</f>
        <v>0</v>
      </c>
      <c r="Y32" s="168">
        <f>2</f>
        <v>2</v>
      </c>
      <c r="Z32" s="133"/>
      <c r="AA32" s="133"/>
      <c r="AB32" s="133"/>
      <c r="AD32" s="173" t="str">
        <f t="shared" si="0"/>
        <v>applicable</v>
      </c>
      <c r="AE32" s="173"/>
      <c r="AF32" s="173"/>
      <c r="AG32" s="173" t="str">
        <f t="shared" si="8"/>
        <v>-</v>
      </c>
      <c r="AH32" s="174" t="str">
        <f t="shared" si="1"/>
        <v>N/A</v>
      </c>
      <c r="AI32" s="133" t="s">
        <v>47</v>
      </c>
      <c r="AK32" s="133"/>
    </row>
    <row r="33" spans="1:37" hidden="1">
      <c r="A33" s="295">
        <v>26</v>
      </c>
      <c r="B33" s="182"/>
      <c r="C33" s="297" t="s">
        <v>104</v>
      </c>
      <c r="D33" s="299" t="s">
        <v>105</v>
      </c>
      <c r="E33" s="178">
        <v>760</v>
      </c>
      <c r="F33" s="295">
        <v>680</v>
      </c>
      <c r="G33" s="295">
        <v>650</v>
      </c>
      <c r="H33" s="295">
        <v>240</v>
      </c>
      <c r="I33" s="295">
        <v>185</v>
      </c>
      <c r="J33" s="295">
        <v>195</v>
      </c>
      <c r="K33" s="295" t="s">
        <v>102</v>
      </c>
      <c r="L33" s="295" t="s">
        <v>106</v>
      </c>
      <c r="M33" s="162"/>
      <c r="N33" s="163" t="s">
        <v>44</v>
      </c>
      <c r="O33" s="164">
        <f t="shared" ref="O33:O34" si="12">E33</f>
        <v>760</v>
      </c>
      <c r="P33" s="164">
        <f t="shared" si="2"/>
        <v>680</v>
      </c>
      <c r="Q33" s="164">
        <f t="shared" si="3"/>
        <v>650</v>
      </c>
      <c r="R33" s="164"/>
      <c r="S33" s="164">
        <f t="shared" si="4"/>
        <v>696</v>
      </c>
      <c r="T33" s="163">
        <f t="shared" si="5"/>
        <v>15</v>
      </c>
      <c r="U33" s="163">
        <f t="shared" si="6"/>
        <v>23</v>
      </c>
      <c r="V33" s="133"/>
      <c r="X33" s="167">
        <f>0</f>
        <v>0</v>
      </c>
      <c r="Y33" s="168">
        <f>2</f>
        <v>2</v>
      </c>
      <c r="Z33" s="133"/>
      <c r="AA33" s="133"/>
      <c r="AB33" s="133"/>
      <c r="AD33" s="173" t="str">
        <f t="shared" si="0"/>
        <v>applicable</v>
      </c>
      <c r="AE33" s="173"/>
      <c r="AF33" s="173"/>
      <c r="AG33" s="173" t="str">
        <f t="shared" si="8"/>
        <v>-</v>
      </c>
      <c r="AH33" s="174" t="str">
        <f t="shared" si="1"/>
        <v>N/A</v>
      </c>
      <c r="AI33" s="133" t="s">
        <v>47</v>
      </c>
      <c r="AK33" s="133"/>
    </row>
    <row r="34" spans="1:37" hidden="1">
      <c r="A34" s="296"/>
      <c r="B34" s="183"/>
      <c r="C34" s="298"/>
      <c r="D34" s="300"/>
      <c r="E34" s="178">
        <v>730</v>
      </c>
      <c r="F34" s="296"/>
      <c r="G34" s="296"/>
      <c r="H34" s="296"/>
      <c r="I34" s="296"/>
      <c r="J34" s="296"/>
      <c r="K34" s="296"/>
      <c r="L34" s="296"/>
      <c r="M34" s="162"/>
      <c r="N34" s="163" t="s">
        <v>44</v>
      </c>
      <c r="O34" s="164">
        <f t="shared" si="12"/>
        <v>730</v>
      </c>
      <c r="P34" s="164">
        <f>P33</f>
        <v>680</v>
      </c>
      <c r="Q34" s="164">
        <f>Q33</f>
        <v>650</v>
      </c>
      <c r="R34" s="164"/>
      <c r="S34" s="164">
        <f t="shared" si="4"/>
        <v>696</v>
      </c>
      <c r="T34" s="163">
        <f t="shared" si="5"/>
        <v>15</v>
      </c>
      <c r="U34" s="163">
        <f t="shared" si="6"/>
        <v>23</v>
      </c>
      <c r="V34" s="133"/>
      <c r="X34" s="167">
        <f>0</f>
        <v>0</v>
      </c>
      <c r="Y34" s="168">
        <f>2</f>
        <v>2</v>
      </c>
      <c r="Z34" s="133"/>
      <c r="AA34" s="133"/>
      <c r="AB34" s="133"/>
      <c r="AD34" s="173" t="str">
        <f t="shared" si="0"/>
        <v>applicable</v>
      </c>
      <c r="AE34" s="173"/>
      <c r="AF34" s="173"/>
      <c r="AG34" s="173" t="str">
        <f t="shared" si="8"/>
        <v>-</v>
      </c>
      <c r="AH34" s="174" t="str">
        <f t="shared" si="1"/>
        <v>N/A</v>
      </c>
      <c r="AI34" s="133" t="s">
        <v>47</v>
      </c>
      <c r="AK34" s="133"/>
    </row>
    <row r="35" spans="1:37" hidden="1">
      <c r="A35" s="157">
        <v>27</v>
      </c>
      <c r="B35" s="157"/>
      <c r="C35" s="161" t="s">
        <v>107</v>
      </c>
      <c r="D35" s="177" t="s">
        <v>108</v>
      </c>
      <c r="E35" s="157">
        <v>840</v>
      </c>
      <c r="F35" s="157">
        <v>760</v>
      </c>
      <c r="G35" s="157">
        <v>730</v>
      </c>
      <c r="H35" s="157">
        <v>225</v>
      </c>
      <c r="I35" s="157">
        <v>185</v>
      </c>
      <c r="J35" s="157">
        <v>195</v>
      </c>
      <c r="K35" s="178" t="s">
        <v>66</v>
      </c>
      <c r="L35" s="157">
        <v>283</v>
      </c>
      <c r="M35" s="162"/>
      <c r="N35" s="163" t="s">
        <v>44</v>
      </c>
      <c r="O35" s="164">
        <f t="shared" si="2"/>
        <v>840</v>
      </c>
      <c r="P35" s="164">
        <f t="shared" si="2"/>
        <v>760</v>
      </c>
      <c r="Q35" s="164">
        <f t="shared" si="3"/>
        <v>730</v>
      </c>
      <c r="R35" s="164"/>
      <c r="S35" s="164">
        <f t="shared" si="4"/>
        <v>776</v>
      </c>
      <c r="T35" s="163">
        <f t="shared" si="5"/>
        <v>15</v>
      </c>
      <c r="U35" s="163">
        <f t="shared" si="6"/>
        <v>23</v>
      </c>
      <c r="V35" s="133"/>
      <c r="X35" s="167">
        <f>0</f>
        <v>0</v>
      </c>
      <c r="Y35" s="168">
        <f>2</f>
        <v>2</v>
      </c>
      <c r="Z35" s="133"/>
      <c r="AA35" s="133"/>
      <c r="AB35" s="133"/>
      <c r="AD35" s="173" t="str">
        <f t="shared" si="0"/>
        <v>applicable</v>
      </c>
      <c r="AE35" s="173"/>
      <c r="AF35" s="173"/>
      <c r="AG35" s="173" t="str">
        <f t="shared" si="8"/>
        <v>-</v>
      </c>
      <c r="AH35" s="174" t="str">
        <f t="shared" si="1"/>
        <v>N/A</v>
      </c>
      <c r="AI35" s="133" t="s">
        <v>47</v>
      </c>
      <c r="AK35" s="133"/>
    </row>
    <row r="36" spans="1:37" ht="25.5" hidden="1">
      <c r="A36" s="157">
        <v>28</v>
      </c>
      <c r="B36" s="158"/>
      <c r="C36" s="158">
        <v>409</v>
      </c>
      <c r="D36" s="160" t="s">
        <v>109</v>
      </c>
      <c r="E36" s="158">
        <v>920</v>
      </c>
      <c r="F36" s="158">
        <v>830</v>
      </c>
      <c r="G36" s="158">
        <v>790</v>
      </c>
      <c r="H36" s="161" t="s">
        <v>110</v>
      </c>
      <c r="I36" s="158">
        <v>185</v>
      </c>
      <c r="J36" s="158">
        <v>190</v>
      </c>
      <c r="K36" s="161" t="s">
        <v>32</v>
      </c>
      <c r="L36" s="158">
        <v>351</v>
      </c>
      <c r="M36" s="162"/>
      <c r="N36" s="163"/>
      <c r="O36" s="164">
        <f t="shared" si="2"/>
        <v>920</v>
      </c>
      <c r="P36" s="164">
        <f t="shared" si="2"/>
        <v>830</v>
      </c>
      <c r="Q36" s="164">
        <f t="shared" si="3"/>
        <v>790</v>
      </c>
      <c r="R36" s="164">
        <v>790</v>
      </c>
      <c r="S36" s="164">
        <f t="shared" si="4"/>
        <v>846</v>
      </c>
      <c r="T36" s="163">
        <f t="shared" si="5"/>
        <v>20</v>
      </c>
      <c r="U36" s="163">
        <f t="shared" si="6"/>
        <v>28</v>
      </c>
      <c r="V36" s="175">
        <v>20</v>
      </c>
      <c r="W36" s="163">
        <v>19</v>
      </c>
      <c r="X36" s="167">
        <f>0</f>
        <v>0</v>
      </c>
      <c r="Y36" s="168">
        <f>2</f>
        <v>2</v>
      </c>
      <c r="Z36" s="176">
        <f t="shared" ref="Z36:Z40" si="13">IF(R36="N/A","N/A",(0.5*P36/100-0.5*AVERAGE(Q36:R36)/100)*1.35)</f>
        <v>0.27000000000000024</v>
      </c>
      <c r="AA36" s="170">
        <f t="shared" ref="AA36:AA40" si="14">IF(Q36="N/A","N/A",(0.5*P36/100-0.5*Q36/100)*1.35)</f>
        <v>0.27000000000000024</v>
      </c>
      <c r="AB36" s="170"/>
      <c r="AC36" s="172" t="s">
        <v>34</v>
      </c>
      <c r="AD36" s="173" t="str">
        <f t="shared" si="0"/>
        <v>-</v>
      </c>
      <c r="AE36" s="173"/>
      <c r="AF36" s="173"/>
      <c r="AG36" s="173" t="str">
        <f t="shared" si="8"/>
        <v>-</v>
      </c>
      <c r="AH36" s="174" t="str">
        <f t="shared" si="1"/>
        <v>no</v>
      </c>
      <c r="AI36" s="172" t="s">
        <v>34</v>
      </c>
      <c r="AJ36" s="172" t="s">
        <v>36</v>
      </c>
      <c r="AK36" s="174"/>
    </row>
    <row r="37" spans="1:37" ht="15" customHeight="1">
      <c r="A37" s="157">
        <v>29</v>
      </c>
      <c r="B37" s="158"/>
      <c r="C37" s="158">
        <v>428</v>
      </c>
      <c r="D37" s="160" t="s">
        <v>111</v>
      </c>
      <c r="E37" s="158">
        <v>920</v>
      </c>
      <c r="F37" s="158">
        <v>854</v>
      </c>
      <c r="G37" s="158">
        <v>820</v>
      </c>
      <c r="H37" s="161" t="s">
        <v>112</v>
      </c>
      <c r="I37" s="158">
        <v>200</v>
      </c>
      <c r="J37" s="158">
        <v>185</v>
      </c>
      <c r="K37" s="161" t="s">
        <v>32</v>
      </c>
      <c r="L37" s="158">
        <v>366</v>
      </c>
      <c r="M37" s="162"/>
      <c r="N37" s="163"/>
      <c r="O37" s="164">
        <f t="shared" si="2"/>
        <v>920</v>
      </c>
      <c r="P37" s="164">
        <f t="shared" si="2"/>
        <v>854</v>
      </c>
      <c r="Q37" s="164">
        <f t="shared" si="3"/>
        <v>820</v>
      </c>
      <c r="R37" s="163" t="s">
        <v>33</v>
      </c>
      <c r="S37" s="164">
        <f t="shared" si="4"/>
        <v>870</v>
      </c>
      <c r="T37" s="163">
        <f t="shared" si="5"/>
        <v>17</v>
      </c>
      <c r="U37" s="163">
        <f t="shared" si="6"/>
        <v>25</v>
      </c>
      <c r="V37" s="165">
        <v>22.5</v>
      </c>
      <c r="W37" s="166">
        <v>22</v>
      </c>
      <c r="X37" s="167">
        <f>0</f>
        <v>0</v>
      </c>
      <c r="Y37" s="168">
        <f>2</f>
        <v>2</v>
      </c>
      <c r="Z37" s="169" t="str">
        <f t="shared" si="13"/>
        <v>N/A</v>
      </c>
      <c r="AA37" s="170">
        <f t="shared" si="14"/>
        <v>0.22949999999999993</v>
      </c>
      <c r="AB37" s="171" t="s">
        <v>33</v>
      </c>
      <c r="AC37" s="172" t="s">
        <v>34</v>
      </c>
      <c r="AD37" s="173" t="str">
        <f t="shared" si="0"/>
        <v>-</v>
      </c>
      <c r="AE37" s="173" t="s">
        <v>35</v>
      </c>
      <c r="AF37" s="173" t="s">
        <v>35</v>
      </c>
      <c r="AG37" s="173" t="str">
        <f t="shared" si="8"/>
        <v>-</v>
      </c>
      <c r="AH37" s="174" t="str">
        <f t="shared" si="1"/>
        <v>no</v>
      </c>
      <c r="AI37" s="174" t="s">
        <v>34</v>
      </c>
      <c r="AJ37" s="172" t="s">
        <v>36</v>
      </c>
      <c r="AK37" s="174"/>
    </row>
    <row r="38" spans="1:37">
      <c r="A38" s="157">
        <v>30</v>
      </c>
      <c r="B38" s="158"/>
      <c r="C38" s="161" t="s">
        <v>113</v>
      </c>
      <c r="D38" s="160" t="s">
        <v>114</v>
      </c>
      <c r="E38" s="158">
        <v>920</v>
      </c>
      <c r="F38" s="158">
        <v>840</v>
      </c>
      <c r="G38" s="158">
        <v>800</v>
      </c>
      <c r="H38" s="158">
        <v>270</v>
      </c>
      <c r="I38" s="158">
        <v>205</v>
      </c>
      <c r="J38" s="158">
        <v>185</v>
      </c>
      <c r="K38" s="161" t="s">
        <v>66</v>
      </c>
      <c r="L38" s="158">
        <v>340</v>
      </c>
      <c r="M38" s="162"/>
      <c r="N38" s="163" t="s">
        <v>44</v>
      </c>
      <c r="O38" s="164">
        <f t="shared" si="2"/>
        <v>920</v>
      </c>
      <c r="P38" s="164">
        <f t="shared" si="2"/>
        <v>840</v>
      </c>
      <c r="Q38" s="164">
        <f t="shared" si="3"/>
        <v>800</v>
      </c>
      <c r="R38" s="163">
        <v>800</v>
      </c>
      <c r="S38" s="164">
        <f t="shared" si="4"/>
        <v>856</v>
      </c>
      <c r="T38" s="163">
        <f t="shared" si="5"/>
        <v>20</v>
      </c>
      <c r="U38" s="163">
        <f t="shared" si="6"/>
        <v>28</v>
      </c>
      <c r="V38" s="165">
        <v>25</v>
      </c>
      <c r="W38" s="166">
        <v>17</v>
      </c>
      <c r="X38" s="167">
        <f>0</f>
        <v>0</v>
      </c>
      <c r="Y38" s="168">
        <f>2</f>
        <v>2</v>
      </c>
      <c r="Z38" s="169">
        <f t="shared" si="13"/>
        <v>0.27000000000000024</v>
      </c>
      <c r="AA38" s="170">
        <f t="shared" si="14"/>
        <v>0.27000000000000024</v>
      </c>
      <c r="AB38" s="171"/>
      <c r="AC38" s="172" t="s">
        <v>86</v>
      </c>
      <c r="AD38" s="173" t="str">
        <f t="shared" si="0"/>
        <v>not applicable</v>
      </c>
      <c r="AE38" s="173" t="s">
        <v>82</v>
      </c>
      <c r="AF38" s="173" t="s">
        <v>82</v>
      </c>
      <c r="AG38" s="173" t="str">
        <f t="shared" si="8"/>
        <v>not applicable</v>
      </c>
      <c r="AH38" s="174" t="str">
        <f t="shared" si="1"/>
        <v>no</v>
      </c>
      <c r="AI38" s="174" t="s">
        <v>34</v>
      </c>
      <c r="AJ38" s="172" t="s">
        <v>39</v>
      </c>
      <c r="AK38" s="174"/>
    </row>
    <row r="39" spans="1:37" ht="25.5" hidden="1">
      <c r="A39" s="157">
        <v>31</v>
      </c>
      <c r="B39" s="158"/>
      <c r="C39" s="161" t="s">
        <v>115</v>
      </c>
      <c r="D39" s="160" t="s">
        <v>116</v>
      </c>
      <c r="E39" s="158">
        <v>920</v>
      </c>
      <c r="F39" s="158">
        <v>840</v>
      </c>
      <c r="G39" s="158">
        <v>790</v>
      </c>
      <c r="H39" s="161" t="s">
        <v>117</v>
      </c>
      <c r="I39" s="158">
        <v>185</v>
      </c>
      <c r="J39" s="158">
        <v>190</v>
      </c>
      <c r="K39" s="161" t="s">
        <v>66</v>
      </c>
      <c r="L39" s="158">
        <v>373</v>
      </c>
      <c r="M39" s="162"/>
      <c r="N39" s="163" t="s">
        <v>44</v>
      </c>
      <c r="O39" s="164">
        <f t="shared" si="2"/>
        <v>920</v>
      </c>
      <c r="P39" s="164">
        <v>830</v>
      </c>
      <c r="Q39" s="164">
        <f t="shared" si="3"/>
        <v>790</v>
      </c>
      <c r="R39" s="163">
        <v>790</v>
      </c>
      <c r="S39" s="164">
        <f t="shared" si="4"/>
        <v>846</v>
      </c>
      <c r="T39" s="163">
        <f t="shared" si="5"/>
        <v>20</v>
      </c>
      <c r="U39" s="163">
        <f t="shared" si="6"/>
        <v>28</v>
      </c>
      <c r="V39" s="175">
        <v>20</v>
      </c>
      <c r="W39" s="163">
        <v>20</v>
      </c>
      <c r="X39" s="167">
        <f>0</f>
        <v>0</v>
      </c>
      <c r="Y39" s="168">
        <f>2</f>
        <v>2</v>
      </c>
      <c r="Z39" s="176">
        <f t="shared" si="13"/>
        <v>0.27000000000000024</v>
      </c>
      <c r="AA39" s="170">
        <f t="shared" si="14"/>
        <v>0.27000000000000024</v>
      </c>
      <c r="AB39" s="170"/>
      <c r="AC39" s="172" t="s">
        <v>34</v>
      </c>
      <c r="AD39" s="173" t="str">
        <f t="shared" si="0"/>
        <v>-</v>
      </c>
      <c r="AE39" s="173"/>
      <c r="AF39" s="173"/>
      <c r="AG39" s="173" t="str">
        <f t="shared" si="8"/>
        <v>-</v>
      </c>
      <c r="AH39" s="174" t="str">
        <f t="shared" si="1"/>
        <v>no</v>
      </c>
      <c r="AI39" s="172" t="s">
        <v>34</v>
      </c>
      <c r="AJ39" s="172" t="s">
        <v>36</v>
      </c>
      <c r="AK39" s="174" t="s">
        <v>118</v>
      </c>
    </row>
    <row r="40" spans="1:37">
      <c r="A40" s="157">
        <v>32</v>
      </c>
      <c r="B40" s="158"/>
      <c r="C40" s="161" t="s">
        <v>119</v>
      </c>
      <c r="D40" s="160" t="s">
        <v>120</v>
      </c>
      <c r="E40" s="158">
        <v>920</v>
      </c>
      <c r="F40" s="158">
        <v>840</v>
      </c>
      <c r="G40" s="158">
        <v>800</v>
      </c>
      <c r="H40" s="158">
        <v>260</v>
      </c>
      <c r="I40" s="158">
        <v>215</v>
      </c>
      <c r="J40" s="158">
        <v>188</v>
      </c>
      <c r="K40" s="161" t="s">
        <v>66</v>
      </c>
      <c r="L40" s="158">
        <v>323</v>
      </c>
      <c r="M40" s="162"/>
      <c r="N40" s="163" t="s">
        <v>44</v>
      </c>
      <c r="O40" s="164">
        <f t="shared" si="2"/>
        <v>920</v>
      </c>
      <c r="P40" s="164">
        <f t="shared" si="2"/>
        <v>840</v>
      </c>
      <c r="Q40" s="164">
        <f t="shared" si="3"/>
        <v>800</v>
      </c>
      <c r="R40" s="163">
        <v>800</v>
      </c>
      <c r="S40" s="164">
        <f t="shared" si="4"/>
        <v>856</v>
      </c>
      <c r="T40" s="163">
        <f t="shared" si="5"/>
        <v>20</v>
      </c>
      <c r="U40" s="163">
        <f t="shared" si="6"/>
        <v>28</v>
      </c>
      <c r="V40" s="165">
        <v>25</v>
      </c>
      <c r="W40" s="166">
        <v>20</v>
      </c>
      <c r="X40" s="167">
        <f>0</f>
        <v>0</v>
      </c>
      <c r="Y40" s="168">
        <f>2</f>
        <v>2</v>
      </c>
      <c r="Z40" s="169">
        <f t="shared" si="13"/>
        <v>0.27000000000000024</v>
      </c>
      <c r="AA40" s="170">
        <f t="shared" si="14"/>
        <v>0.27000000000000024</v>
      </c>
      <c r="AB40" s="171" t="s">
        <v>85</v>
      </c>
      <c r="AC40" s="172" t="s">
        <v>86</v>
      </c>
      <c r="AD40" s="173" t="str">
        <f t="shared" si="0"/>
        <v>not applicable</v>
      </c>
      <c r="AE40" s="173" t="s">
        <v>40</v>
      </c>
      <c r="AF40" s="173" t="s">
        <v>40</v>
      </c>
      <c r="AG40" s="173" t="str">
        <f t="shared" si="8"/>
        <v>applicable</v>
      </c>
      <c r="AH40" s="174" t="str">
        <f t="shared" si="1"/>
        <v>no</v>
      </c>
      <c r="AI40" s="174" t="s">
        <v>34</v>
      </c>
      <c r="AJ40" s="172" t="s">
        <v>39</v>
      </c>
      <c r="AK40" s="174" t="s">
        <v>121</v>
      </c>
    </row>
    <row r="41" spans="1:37" hidden="1">
      <c r="A41" s="157">
        <v>33</v>
      </c>
      <c r="B41" s="157"/>
      <c r="C41" s="161" t="s">
        <v>122</v>
      </c>
      <c r="D41" s="177" t="s">
        <v>123</v>
      </c>
      <c r="E41" s="157">
        <v>1000</v>
      </c>
      <c r="F41" s="157">
        <v>920</v>
      </c>
      <c r="G41" s="157">
        <v>880</v>
      </c>
      <c r="H41" s="157">
        <v>270</v>
      </c>
      <c r="I41" s="157">
        <v>205</v>
      </c>
      <c r="J41" s="157">
        <v>190</v>
      </c>
      <c r="K41" s="178" t="s">
        <v>66</v>
      </c>
      <c r="L41" s="157">
        <v>403</v>
      </c>
      <c r="M41" s="162"/>
      <c r="N41" s="163" t="s">
        <v>44</v>
      </c>
      <c r="O41" s="164">
        <f t="shared" si="2"/>
        <v>1000</v>
      </c>
      <c r="P41" s="164">
        <f t="shared" si="2"/>
        <v>920</v>
      </c>
      <c r="Q41" s="164">
        <f t="shared" si="3"/>
        <v>880</v>
      </c>
      <c r="R41" s="164"/>
      <c r="S41" s="164">
        <f t="shared" si="4"/>
        <v>936</v>
      </c>
      <c r="T41" s="163">
        <f t="shared" si="5"/>
        <v>20</v>
      </c>
      <c r="U41" s="163">
        <f t="shared" si="6"/>
        <v>28</v>
      </c>
      <c r="V41" s="133"/>
      <c r="X41" s="167">
        <f>0</f>
        <v>0</v>
      </c>
      <c r="Y41" s="168">
        <f>2</f>
        <v>2</v>
      </c>
      <c r="Z41" s="133"/>
      <c r="AA41" s="133"/>
      <c r="AB41" s="133"/>
      <c r="AD41" s="173" t="str">
        <f t="shared" si="0"/>
        <v>applicable</v>
      </c>
      <c r="AE41" s="173"/>
      <c r="AF41" s="173"/>
      <c r="AG41" s="173" t="str">
        <f t="shared" si="8"/>
        <v>-</v>
      </c>
      <c r="AH41" s="174" t="str">
        <f t="shared" si="1"/>
        <v>N/A</v>
      </c>
      <c r="AI41" s="133" t="s">
        <v>47</v>
      </c>
      <c r="AK41" s="133"/>
    </row>
    <row r="42" spans="1:37">
      <c r="A42" s="157">
        <v>34</v>
      </c>
      <c r="B42" s="158"/>
      <c r="C42" s="161" t="s">
        <v>124</v>
      </c>
      <c r="D42" s="160" t="s">
        <v>125</v>
      </c>
      <c r="E42" s="158">
        <v>920</v>
      </c>
      <c r="F42" s="158">
        <v>840</v>
      </c>
      <c r="G42" s="158">
        <v>780</v>
      </c>
      <c r="H42" s="158">
        <v>270</v>
      </c>
      <c r="I42" s="158">
        <v>215</v>
      </c>
      <c r="J42" s="158">
        <v>185</v>
      </c>
      <c r="K42" s="161" t="s">
        <v>66</v>
      </c>
      <c r="L42" s="158">
        <v>369</v>
      </c>
      <c r="M42" s="162"/>
      <c r="N42" s="163" t="s">
        <v>44</v>
      </c>
      <c r="O42" s="164">
        <f t="shared" si="2"/>
        <v>920</v>
      </c>
      <c r="P42" s="164">
        <f t="shared" si="2"/>
        <v>840</v>
      </c>
      <c r="Q42" s="164">
        <f t="shared" si="3"/>
        <v>780</v>
      </c>
      <c r="R42" s="163">
        <v>775</v>
      </c>
      <c r="S42" s="164">
        <f t="shared" si="4"/>
        <v>856</v>
      </c>
      <c r="T42" s="163">
        <f t="shared" si="5"/>
        <v>30</v>
      </c>
      <c r="U42" s="163">
        <f t="shared" si="6"/>
        <v>38</v>
      </c>
      <c r="V42" s="165">
        <v>25</v>
      </c>
      <c r="W42" s="166">
        <v>25</v>
      </c>
      <c r="X42" s="167">
        <f>0</f>
        <v>0</v>
      </c>
      <c r="Y42" s="168">
        <f>2</f>
        <v>2</v>
      </c>
      <c r="Z42" s="169">
        <f t="shared" ref="Z42:Z56" si="15">IF(R42="N/A","N/A",(0.5*P42/100-0.5*AVERAGE(Q42:R42)/100)*1.35)</f>
        <v>0.421875</v>
      </c>
      <c r="AA42" s="170">
        <f t="shared" ref="AA42:AA45" si="16">IF(Q42="N/A","N/A",(0.5*P42/100-0.5*Q42/100)*1.35)</f>
        <v>0.40500000000000036</v>
      </c>
      <c r="AB42" s="171" t="s">
        <v>78</v>
      </c>
      <c r="AC42" s="172" t="s">
        <v>86</v>
      </c>
      <c r="AD42" s="173" t="str">
        <f t="shared" si="0"/>
        <v>not applicable</v>
      </c>
      <c r="AE42" s="173" t="s">
        <v>40</v>
      </c>
      <c r="AF42" s="173" t="s">
        <v>40</v>
      </c>
      <c r="AG42" s="173" t="str">
        <f t="shared" si="8"/>
        <v>not applicable</v>
      </c>
      <c r="AH42" s="174" t="str">
        <f t="shared" si="1"/>
        <v>no</v>
      </c>
      <c r="AI42" s="174" t="s">
        <v>34</v>
      </c>
      <c r="AJ42" s="172" t="s">
        <v>39</v>
      </c>
      <c r="AK42" s="174"/>
    </row>
    <row r="43" spans="1:37" ht="14.25" customHeight="1">
      <c r="A43" s="157">
        <v>35</v>
      </c>
      <c r="B43" s="158"/>
      <c r="C43" s="161" t="s">
        <v>126</v>
      </c>
      <c r="D43" s="160" t="s">
        <v>127</v>
      </c>
      <c r="E43" s="158">
        <v>920</v>
      </c>
      <c r="F43" s="158">
        <v>854</v>
      </c>
      <c r="G43" s="158">
        <v>820</v>
      </c>
      <c r="H43" s="161" t="s">
        <v>128</v>
      </c>
      <c r="I43" s="158">
        <v>200</v>
      </c>
      <c r="J43" s="158">
        <v>185</v>
      </c>
      <c r="K43" s="161" t="s">
        <v>32</v>
      </c>
      <c r="L43" s="158">
        <v>366</v>
      </c>
      <c r="M43" s="162"/>
      <c r="N43" s="163"/>
      <c r="O43" s="164">
        <f t="shared" si="2"/>
        <v>920</v>
      </c>
      <c r="P43" s="164">
        <f t="shared" si="2"/>
        <v>854</v>
      </c>
      <c r="Q43" s="164">
        <f t="shared" si="3"/>
        <v>820</v>
      </c>
      <c r="R43" s="163" t="s">
        <v>33</v>
      </c>
      <c r="S43" s="164">
        <f t="shared" si="4"/>
        <v>870</v>
      </c>
      <c r="T43" s="163">
        <f t="shared" si="5"/>
        <v>17</v>
      </c>
      <c r="U43" s="163">
        <f t="shared" si="6"/>
        <v>25</v>
      </c>
      <c r="V43" s="184">
        <v>22.5</v>
      </c>
      <c r="W43" s="166">
        <v>22</v>
      </c>
      <c r="X43" s="167">
        <f>0</f>
        <v>0</v>
      </c>
      <c r="Y43" s="168">
        <f>2</f>
        <v>2</v>
      </c>
      <c r="Z43" s="169" t="str">
        <f t="shared" si="15"/>
        <v>N/A</v>
      </c>
      <c r="AA43" s="170">
        <f t="shared" si="16"/>
        <v>0.22949999999999993</v>
      </c>
      <c r="AB43" s="171" t="s">
        <v>33</v>
      </c>
      <c r="AC43" s="172" t="s">
        <v>34</v>
      </c>
      <c r="AD43" s="173" t="str">
        <f t="shared" si="0"/>
        <v>-</v>
      </c>
      <c r="AE43" s="173" t="s">
        <v>35</v>
      </c>
      <c r="AF43" s="173" t="s">
        <v>35</v>
      </c>
      <c r="AG43" s="173" t="str">
        <f t="shared" si="8"/>
        <v>-</v>
      </c>
      <c r="AH43" s="174" t="str">
        <f t="shared" si="1"/>
        <v>no</v>
      </c>
      <c r="AI43" s="174" t="s">
        <v>34</v>
      </c>
      <c r="AJ43" s="172" t="s">
        <v>36</v>
      </c>
      <c r="AK43" s="174"/>
    </row>
    <row r="44" spans="1:37" ht="25.5">
      <c r="A44" s="157">
        <v>36</v>
      </c>
      <c r="B44" s="158"/>
      <c r="C44" s="161" t="s">
        <v>126</v>
      </c>
      <c r="D44" s="160" t="s">
        <v>129</v>
      </c>
      <c r="E44" s="158">
        <v>920</v>
      </c>
      <c r="F44" s="158">
        <v>840</v>
      </c>
      <c r="G44" s="158">
        <v>810</v>
      </c>
      <c r="H44" s="158">
        <v>240</v>
      </c>
      <c r="I44" s="158">
        <v>200</v>
      </c>
      <c r="J44" s="158">
        <v>185</v>
      </c>
      <c r="K44" s="161" t="s">
        <v>32</v>
      </c>
      <c r="L44" s="158">
        <v>290</v>
      </c>
      <c r="M44" s="162"/>
      <c r="N44" s="163"/>
      <c r="O44" s="164">
        <f t="shared" si="2"/>
        <v>920</v>
      </c>
      <c r="P44" s="164">
        <f t="shared" si="2"/>
        <v>840</v>
      </c>
      <c r="Q44" s="164">
        <f t="shared" si="3"/>
        <v>810</v>
      </c>
      <c r="R44" s="163" t="s">
        <v>33</v>
      </c>
      <c r="S44" s="164">
        <f t="shared" si="4"/>
        <v>856</v>
      </c>
      <c r="T44" s="163">
        <f t="shared" si="5"/>
        <v>15</v>
      </c>
      <c r="U44" s="163">
        <f t="shared" si="6"/>
        <v>23</v>
      </c>
      <c r="V44" s="184">
        <v>22.5</v>
      </c>
      <c r="W44" s="166">
        <v>20</v>
      </c>
      <c r="X44" s="167">
        <f>0</f>
        <v>0</v>
      </c>
      <c r="Y44" s="168">
        <f>2</f>
        <v>2</v>
      </c>
      <c r="Z44" s="169" t="str">
        <f t="shared" si="15"/>
        <v>N/A</v>
      </c>
      <c r="AA44" s="170">
        <f t="shared" si="16"/>
        <v>0.20250000000000049</v>
      </c>
      <c r="AB44" s="171" t="s">
        <v>33</v>
      </c>
      <c r="AC44" s="172" t="s">
        <v>39</v>
      </c>
      <c r="AD44" s="173" t="str">
        <f t="shared" si="0"/>
        <v>applicable</v>
      </c>
      <c r="AE44" s="173" t="s">
        <v>40</v>
      </c>
      <c r="AF44" s="173" t="s">
        <v>40</v>
      </c>
      <c r="AG44" s="173" t="str">
        <f t="shared" si="8"/>
        <v>applicable</v>
      </c>
      <c r="AH44" s="174" t="str">
        <f t="shared" si="1"/>
        <v>yes</v>
      </c>
      <c r="AI44" s="174" t="s">
        <v>39</v>
      </c>
      <c r="AJ44" s="172" t="s">
        <v>130</v>
      </c>
      <c r="AK44" s="174" t="s">
        <v>131</v>
      </c>
    </row>
    <row r="45" spans="1:37" ht="25.5" hidden="1">
      <c r="A45" s="157">
        <v>37</v>
      </c>
      <c r="B45" s="158"/>
      <c r="C45" s="161" t="s">
        <v>132</v>
      </c>
      <c r="D45" s="160" t="s">
        <v>133</v>
      </c>
      <c r="E45" s="158">
        <v>920</v>
      </c>
      <c r="F45" s="158">
        <v>830</v>
      </c>
      <c r="G45" s="158">
        <v>790</v>
      </c>
      <c r="H45" s="161" t="s">
        <v>117</v>
      </c>
      <c r="I45" s="158">
        <v>185</v>
      </c>
      <c r="J45" s="158">
        <v>190</v>
      </c>
      <c r="K45" s="161" t="s">
        <v>32</v>
      </c>
      <c r="L45" s="158">
        <v>351</v>
      </c>
      <c r="M45" s="162"/>
      <c r="N45" s="163"/>
      <c r="O45" s="164">
        <f t="shared" si="2"/>
        <v>920</v>
      </c>
      <c r="P45" s="164">
        <f t="shared" si="2"/>
        <v>830</v>
      </c>
      <c r="Q45" s="164">
        <f t="shared" si="3"/>
        <v>790</v>
      </c>
      <c r="R45" s="163" t="s">
        <v>33</v>
      </c>
      <c r="S45" s="164">
        <f t="shared" si="4"/>
        <v>846</v>
      </c>
      <c r="T45" s="163">
        <f t="shared" si="5"/>
        <v>20</v>
      </c>
      <c r="U45" s="163">
        <f t="shared" si="6"/>
        <v>28</v>
      </c>
      <c r="V45" s="185">
        <v>20</v>
      </c>
      <c r="W45" s="163">
        <v>19</v>
      </c>
      <c r="X45" s="167">
        <f>0</f>
        <v>0</v>
      </c>
      <c r="Y45" s="168">
        <f>2</f>
        <v>2</v>
      </c>
      <c r="Z45" s="176" t="str">
        <f t="shared" si="15"/>
        <v>N/A</v>
      </c>
      <c r="AA45" s="170">
        <f t="shared" si="16"/>
        <v>0.27000000000000024</v>
      </c>
      <c r="AB45" s="170"/>
      <c r="AC45" s="172" t="s">
        <v>34</v>
      </c>
      <c r="AD45" s="173" t="str">
        <f t="shared" si="0"/>
        <v>-</v>
      </c>
      <c r="AE45" s="173"/>
      <c r="AF45" s="173"/>
      <c r="AG45" s="173" t="str">
        <f t="shared" si="8"/>
        <v>-</v>
      </c>
      <c r="AH45" s="174" t="str">
        <f t="shared" si="1"/>
        <v>no</v>
      </c>
      <c r="AI45" s="172" t="s">
        <v>34</v>
      </c>
      <c r="AJ45" s="172" t="s">
        <v>36</v>
      </c>
      <c r="AK45" s="174"/>
    </row>
    <row r="46" spans="1:37" hidden="1">
      <c r="A46" s="157">
        <v>38</v>
      </c>
      <c r="B46" s="157"/>
      <c r="C46" s="161" t="s">
        <v>134</v>
      </c>
      <c r="D46" s="177" t="s">
        <v>135</v>
      </c>
      <c r="E46" s="157">
        <v>1000</v>
      </c>
      <c r="F46" s="157">
        <v>900</v>
      </c>
      <c r="G46" s="157">
        <v>723</v>
      </c>
      <c r="H46" s="157">
        <v>250</v>
      </c>
      <c r="I46" s="157">
        <v>185</v>
      </c>
      <c r="J46" s="157">
        <v>185</v>
      </c>
      <c r="K46" s="174"/>
      <c r="L46" s="174"/>
      <c r="M46" s="162"/>
      <c r="N46" s="163"/>
      <c r="O46" s="164">
        <f t="shared" si="2"/>
        <v>1000</v>
      </c>
      <c r="P46" s="164">
        <f t="shared" si="2"/>
        <v>900</v>
      </c>
      <c r="Q46" s="164">
        <f t="shared" si="3"/>
        <v>723</v>
      </c>
      <c r="R46" s="164"/>
      <c r="S46" s="164">
        <f t="shared" si="4"/>
        <v>916</v>
      </c>
      <c r="T46" s="163">
        <f t="shared" si="5"/>
        <v>88.5</v>
      </c>
      <c r="U46" s="163">
        <f t="shared" si="6"/>
        <v>96.5</v>
      </c>
      <c r="V46" s="133"/>
      <c r="X46" s="167">
        <f>0</f>
        <v>0</v>
      </c>
      <c r="Y46" s="168">
        <f>2</f>
        <v>2</v>
      </c>
      <c r="Z46" s="133"/>
      <c r="AA46" s="133"/>
      <c r="AB46" s="133"/>
      <c r="AD46" s="173" t="str">
        <f t="shared" si="0"/>
        <v>applicable</v>
      </c>
      <c r="AE46" s="173"/>
      <c r="AF46" s="173"/>
      <c r="AG46" s="173" t="str">
        <f t="shared" si="8"/>
        <v>-</v>
      </c>
      <c r="AH46" s="174" t="str">
        <f t="shared" si="1"/>
        <v>N/A</v>
      </c>
      <c r="AI46" s="133" t="s">
        <v>47</v>
      </c>
      <c r="AK46" s="133"/>
    </row>
    <row r="47" spans="1:37">
      <c r="A47" s="157">
        <v>39</v>
      </c>
      <c r="B47" s="158"/>
      <c r="C47" s="161" t="s">
        <v>136</v>
      </c>
      <c r="D47" s="160" t="s">
        <v>137</v>
      </c>
      <c r="E47" s="158">
        <v>920</v>
      </c>
      <c r="F47" s="158">
        <v>840</v>
      </c>
      <c r="G47" s="158">
        <v>810</v>
      </c>
      <c r="H47" s="158">
        <v>245</v>
      </c>
      <c r="I47" s="158">
        <v>205</v>
      </c>
      <c r="J47" s="158">
        <v>187</v>
      </c>
      <c r="K47" s="161" t="s">
        <v>66</v>
      </c>
      <c r="L47" s="158">
        <v>306</v>
      </c>
      <c r="M47" s="162"/>
      <c r="N47" s="163" t="s">
        <v>44</v>
      </c>
      <c r="O47" s="164">
        <f t="shared" si="2"/>
        <v>920</v>
      </c>
      <c r="P47" s="164">
        <f t="shared" si="2"/>
        <v>840</v>
      </c>
      <c r="Q47" s="164">
        <f t="shared" si="3"/>
        <v>810</v>
      </c>
      <c r="R47" s="163" t="s">
        <v>33</v>
      </c>
      <c r="S47" s="164">
        <f t="shared" si="4"/>
        <v>856</v>
      </c>
      <c r="T47" s="163">
        <f t="shared" si="5"/>
        <v>15</v>
      </c>
      <c r="U47" s="163">
        <f t="shared" si="6"/>
        <v>23</v>
      </c>
      <c r="V47" s="165">
        <v>25</v>
      </c>
      <c r="W47" s="166">
        <v>20</v>
      </c>
      <c r="X47" s="167">
        <f>0</f>
        <v>0</v>
      </c>
      <c r="Y47" s="168">
        <f>2</f>
        <v>2</v>
      </c>
      <c r="Z47" s="169" t="str">
        <f t="shared" si="15"/>
        <v>N/A</v>
      </c>
      <c r="AA47" s="170">
        <f t="shared" ref="AA47:AA56" si="17">IF(Q47="N/A","N/A",(0.5*P47/100-0.5*Q47/100)*1.35)</f>
        <v>0.20250000000000049</v>
      </c>
      <c r="AB47" s="171"/>
      <c r="AC47" s="172" t="s">
        <v>39</v>
      </c>
      <c r="AD47" s="173" t="str">
        <f t="shared" si="0"/>
        <v>applicable</v>
      </c>
      <c r="AE47" s="173" t="s">
        <v>40</v>
      </c>
      <c r="AF47" s="173" t="s">
        <v>40</v>
      </c>
      <c r="AG47" s="173" t="str">
        <f t="shared" si="8"/>
        <v>applicable</v>
      </c>
      <c r="AH47" s="174" t="str">
        <f t="shared" si="1"/>
        <v>yes</v>
      </c>
      <c r="AI47" s="174" t="s">
        <v>39</v>
      </c>
      <c r="AJ47" s="172" t="s">
        <v>39</v>
      </c>
      <c r="AK47" s="174"/>
    </row>
    <row r="48" spans="1:37" hidden="1">
      <c r="A48" s="287">
        <v>40</v>
      </c>
      <c r="B48" s="158"/>
      <c r="C48" s="287">
        <v>802</v>
      </c>
      <c r="D48" s="160" t="s">
        <v>138</v>
      </c>
      <c r="E48" s="287">
        <v>920</v>
      </c>
      <c r="F48" s="158">
        <v>824</v>
      </c>
      <c r="G48" s="287">
        <v>790</v>
      </c>
      <c r="H48" s="158">
        <v>250</v>
      </c>
      <c r="I48" s="287">
        <v>185</v>
      </c>
      <c r="J48" s="158">
        <v>185</v>
      </c>
      <c r="K48" s="161" t="s">
        <v>139</v>
      </c>
      <c r="L48" s="158">
        <v>359</v>
      </c>
      <c r="M48" s="162"/>
      <c r="N48" s="163"/>
      <c r="O48" s="164">
        <f t="shared" si="2"/>
        <v>920</v>
      </c>
      <c r="P48" s="164">
        <f t="shared" si="2"/>
        <v>824</v>
      </c>
      <c r="Q48" s="164">
        <f t="shared" si="3"/>
        <v>790</v>
      </c>
      <c r="R48" s="163" t="s">
        <v>33</v>
      </c>
      <c r="S48" s="164">
        <f t="shared" si="4"/>
        <v>840</v>
      </c>
      <c r="T48" s="163">
        <f t="shared" si="5"/>
        <v>17</v>
      </c>
      <c r="U48" s="163">
        <f t="shared" si="6"/>
        <v>25</v>
      </c>
      <c r="V48" s="285">
        <v>20</v>
      </c>
      <c r="W48" s="163">
        <v>19</v>
      </c>
      <c r="X48" s="167">
        <f>0</f>
        <v>0</v>
      </c>
      <c r="Y48" s="168">
        <f>2</f>
        <v>2</v>
      </c>
      <c r="Z48" s="176" t="str">
        <f t="shared" si="15"/>
        <v>N/A</v>
      </c>
      <c r="AA48" s="170">
        <f t="shared" si="17"/>
        <v>0.22949999999999993</v>
      </c>
      <c r="AB48" s="170"/>
      <c r="AC48" s="172" t="s">
        <v>140</v>
      </c>
      <c r="AD48" s="173" t="str">
        <f t="shared" si="0"/>
        <v>applicable</v>
      </c>
      <c r="AE48" s="173"/>
      <c r="AF48" s="173"/>
      <c r="AG48" s="173" t="str">
        <f t="shared" si="8"/>
        <v>-</v>
      </c>
      <c r="AH48" s="174" t="str">
        <f t="shared" si="1"/>
        <v>N/A</v>
      </c>
      <c r="AI48" s="172" t="s">
        <v>47</v>
      </c>
      <c r="AJ48" s="172" t="s">
        <v>36</v>
      </c>
      <c r="AK48" s="174" t="s">
        <v>118</v>
      </c>
    </row>
    <row r="49" spans="1:37" hidden="1">
      <c r="A49" s="287"/>
      <c r="B49" s="158"/>
      <c r="C49" s="287"/>
      <c r="D49" s="160" t="s">
        <v>141</v>
      </c>
      <c r="E49" s="287"/>
      <c r="F49" s="158">
        <v>830</v>
      </c>
      <c r="G49" s="287"/>
      <c r="H49" s="287">
        <v>285</v>
      </c>
      <c r="I49" s="287"/>
      <c r="J49" s="158">
        <v>190</v>
      </c>
      <c r="K49" s="161" t="s">
        <v>142</v>
      </c>
      <c r="L49" s="158">
        <v>392</v>
      </c>
      <c r="M49" s="162"/>
      <c r="N49" s="163"/>
      <c r="O49" s="164">
        <f>O48</f>
        <v>920</v>
      </c>
      <c r="P49" s="164">
        <f t="shared" si="2"/>
        <v>830</v>
      </c>
      <c r="Q49" s="164">
        <f>Q48</f>
        <v>790</v>
      </c>
      <c r="R49" s="163" t="s">
        <v>33</v>
      </c>
      <c r="S49" s="164">
        <f t="shared" si="4"/>
        <v>846</v>
      </c>
      <c r="T49" s="163">
        <f t="shared" si="5"/>
        <v>20</v>
      </c>
      <c r="U49" s="163">
        <f t="shared" si="6"/>
        <v>28</v>
      </c>
      <c r="V49" s="285"/>
      <c r="W49" s="163">
        <v>19</v>
      </c>
      <c r="X49" s="167">
        <f>0</f>
        <v>0</v>
      </c>
      <c r="Y49" s="168">
        <f>2</f>
        <v>2</v>
      </c>
      <c r="Z49" s="176" t="str">
        <f t="shared" si="15"/>
        <v>N/A</v>
      </c>
      <c r="AA49" s="170">
        <f t="shared" si="17"/>
        <v>0.27000000000000024</v>
      </c>
      <c r="AB49" s="170"/>
      <c r="AC49" s="172" t="s">
        <v>140</v>
      </c>
      <c r="AD49" s="173" t="str">
        <f t="shared" si="0"/>
        <v>not applicable</v>
      </c>
      <c r="AE49" s="173"/>
      <c r="AF49" s="173"/>
      <c r="AG49" s="173" t="str">
        <f t="shared" si="8"/>
        <v>-</v>
      </c>
      <c r="AH49" s="174" t="str">
        <f t="shared" si="1"/>
        <v>no</v>
      </c>
      <c r="AI49" s="172" t="s">
        <v>47</v>
      </c>
      <c r="AJ49" s="172" t="s">
        <v>36</v>
      </c>
      <c r="AK49" s="174" t="s">
        <v>118</v>
      </c>
    </row>
    <row r="50" spans="1:37" hidden="1">
      <c r="A50" s="287"/>
      <c r="B50" s="158"/>
      <c r="C50" s="287"/>
      <c r="D50" s="160" t="s">
        <v>143</v>
      </c>
      <c r="E50" s="287"/>
      <c r="F50" s="287">
        <v>854</v>
      </c>
      <c r="G50" s="287">
        <v>820</v>
      </c>
      <c r="H50" s="287"/>
      <c r="I50" s="287"/>
      <c r="J50" s="158">
        <v>185</v>
      </c>
      <c r="K50" s="161" t="s">
        <v>142</v>
      </c>
      <c r="L50" s="158">
        <v>350</v>
      </c>
      <c r="M50" s="162"/>
      <c r="N50" s="163"/>
      <c r="O50" s="164">
        <f>O49</f>
        <v>920</v>
      </c>
      <c r="P50" s="164">
        <f t="shared" si="2"/>
        <v>854</v>
      </c>
      <c r="Q50" s="164">
        <f t="shared" si="3"/>
        <v>820</v>
      </c>
      <c r="R50" s="163" t="s">
        <v>33</v>
      </c>
      <c r="S50" s="164">
        <f t="shared" si="4"/>
        <v>870</v>
      </c>
      <c r="T50" s="163">
        <f t="shared" si="5"/>
        <v>17</v>
      </c>
      <c r="U50" s="163">
        <f t="shared" si="6"/>
        <v>25</v>
      </c>
      <c r="V50" s="285"/>
      <c r="W50" s="163">
        <v>19</v>
      </c>
      <c r="X50" s="167">
        <f>0</f>
        <v>0</v>
      </c>
      <c r="Y50" s="168">
        <f>2</f>
        <v>2</v>
      </c>
      <c r="Z50" s="176" t="str">
        <f t="shared" si="15"/>
        <v>N/A</v>
      </c>
      <c r="AA50" s="170">
        <f t="shared" si="17"/>
        <v>0.22949999999999993</v>
      </c>
      <c r="AB50" s="170"/>
      <c r="AC50" s="172" t="s">
        <v>140</v>
      </c>
      <c r="AD50" s="173" t="str">
        <f t="shared" si="0"/>
        <v>applicable</v>
      </c>
      <c r="AE50" s="173"/>
      <c r="AF50" s="173"/>
      <c r="AG50" s="173" t="str">
        <f t="shared" si="8"/>
        <v>-</v>
      </c>
      <c r="AH50" s="174" t="str">
        <f t="shared" si="1"/>
        <v>N/A</v>
      </c>
      <c r="AI50" s="172" t="s">
        <v>47</v>
      </c>
      <c r="AJ50" s="172" t="s">
        <v>36</v>
      </c>
      <c r="AK50" s="174" t="s">
        <v>118</v>
      </c>
    </row>
    <row r="51" spans="1:37" hidden="1">
      <c r="A51" s="287"/>
      <c r="B51" s="158"/>
      <c r="C51" s="287"/>
      <c r="D51" s="160" t="s">
        <v>144</v>
      </c>
      <c r="E51" s="287"/>
      <c r="F51" s="287"/>
      <c r="G51" s="287"/>
      <c r="H51" s="287">
        <v>250</v>
      </c>
      <c r="I51" s="287"/>
      <c r="J51" s="290">
        <v>190</v>
      </c>
      <c r="K51" s="161" t="s">
        <v>145</v>
      </c>
      <c r="L51" s="158">
        <v>354</v>
      </c>
      <c r="M51" s="162"/>
      <c r="N51" s="163"/>
      <c r="O51" s="164">
        <f>O49</f>
        <v>920</v>
      </c>
      <c r="P51" s="164">
        <f>P50</f>
        <v>854</v>
      </c>
      <c r="Q51" s="164">
        <f>Q50</f>
        <v>820</v>
      </c>
      <c r="R51" s="163" t="s">
        <v>33</v>
      </c>
      <c r="S51" s="164">
        <f t="shared" si="4"/>
        <v>870</v>
      </c>
      <c r="T51" s="163">
        <f t="shared" si="5"/>
        <v>17</v>
      </c>
      <c r="U51" s="163">
        <f t="shared" si="6"/>
        <v>25</v>
      </c>
      <c r="V51" s="285"/>
      <c r="W51" s="163" t="s">
        <v>33</v>
      </c>
      <c r="X51" s="167">
        <f>0</f>
        <v>0</v>
      </c>
      <c r="Y51" s="168">
        <f>2</f>
        <v>2</v>
      </c>
      <c r="Z51" s="176" t="str">
        <f t="shared" si="15"/>
        <v>N/A</v>
      </c>
      <c r="AA51" s="170">
        <f t="shared" si="17"/>
        <v>0.22949999999999993</v>
      </c>
      <c r="AB51" s="170"/>
      <c r="AC51" s="172" t="s">
        <v>140</v>
      </c>
      <c r="AD51" s="173" t="str">
        <f t="shared" si="0"/>
        <v>applicable</v>
      </c>
      <c r="AE51" s="173"/>
      <c r="AF51" s="173"/>
      <c r="AG51" s="173" t="str">
        <f t="shared" si="8"/>
        <v>-</v>
      </c>
      <c r="AH51" s="174" t="str">
        <f t="shared" si="1"/>
        <v>N/A</v>
      </c>
      <c r="AI51" s="172" t="s">
        <v>47</v>
      </c>
      <c r="AJ51" s="172" t="s">
        <v>36</v>
      </c>
      <c r="AK51" s="174" t="s">
        <v>118</v>
      </c>
    </row>
    <row r="52" spans="1:37" hidden="1">
      <c r="A52" s="287"/>
      <c r="B52" s="158"/>
      <c r="C52" s="287"/>
      <c r="D52" s="160" t="s">
        <v>146</v>
      </c>
      <c r="E52" s="287"/>
      <c r="F52" s="158">
        <v>824</v>
      </c>
      <c r="G52" s="158">
        <v>790</v>
      </c>
      <c r="H52" s="287"/>
      <c r="I52" s="287"/>
      <c r="J52" s="290"/>
      <c r="K52" s="161" t="s">
        <v>139</v>
      </c>
      <c r="L52" s="158">
        <v>354</v>
      </c>
      <c r="M52" s="162"/>
      <c r="N52" s="163"/>
      <c r="O52" s="164">
        <f>O49</f>
        <v>920</v>
      </c>
      <c r="P52" s="164">
        <f t="shared" si="2"/>
        <v>824</v>
      </c>
      <c r="Q52" s="164">
        <f t="shared" si="3"/>
        <v>790</v>
      </c>
      <c r="R52" s="163" t="s">
        <v>33</v>
      </c>
      <c r="S52" s="164">
        <f t="shared" si="4"/>
        <v>840</v>
      </c>
      <c r="T52" s="163">
        <f t="shared" si="5"/>
        <v>17</v>
      </c>
      <c r="U52" s="163">
        <f t="shared" si="6"/>
        <v>25</v>
      </c>
      <c r="V52" s="285"/>
      <c r="W52" s="163">
        <v>19</v>
      </c>
      <c r="X52" s="167">
        <f>0</f>
        <v>0</v>
      </c>
      <c r="Y52" s="168">
        <f>2</f>
        <v>2</v>
      </c>
      <c r="Z52" s="176" t="str">
        <f t="shared" si="15"/>
        <v>N/A</v>
      </c>
      <c r="AA52" s="170">
        <f t="shared" si="17"/>
        <v>0.22949999999999993</v>
      </c>
      <c r="AB52" s="170"/>
      <c r="AC52" s="172" t="s">
        <v>140</v>
      </c>
      <c r="AD52" s="173" t="str">
        <f t="shared" si="0"/>
        <v>applicable</v>
      </c>
      <c r="AE52" s="173"/>
      <c r="AF52" s="173"/>
      <c r="AG52" s="173" t="str">
        <f t="shared" si="8"/>
        <v>-</v>
      </c>
      <c r="AH52" s="174" t="str">
        <f t="shared" si="1"/>
        <v>N/A</v>
      </c>
      <c r="AI52" s="172" t="s">
        <v>47</v>
      </c>
      <c r="AJ52" s="172" t="s">
        <v>36</v>
      </c>
      <c r="AK52" s="174" t="s">
        <v>118</v>
      </c>
    </row>
    <row r="53" spans="1:37">
      <c r="A53" s="287">
        <v>41</v>
      </c>
      <c r="B53" s="158"/>
      <c r="C53" s="287">
        <v>803</v>
      </c>
      <c r="D53" s="160" t="s">
        <v>147</v>
      </c>
      <c r="E53" s="287">
        <v>920</v>
      </c>
      <c r="F53" s="287">
        <v>854</v>
      </c>
      <c r="G53" s="287">
        <v>820</v>
      </c>
      <c r="H53" s="158">
        <v>260</v>
      </c>
      <c r="I53" s="287">
        <v>200</v>
      </c>
      <c r="J53" s="290">
        <v>185</v>
      </c>
      <c r="K53" s="161" t="s">
        <v>142</v>
      </c>
      <c r="L53" s="158">
        <v>366</v>
      </c>
      <c r="M53" s="292"/>
      <c r="N53" s="163"/>
      <c r="O53" s="164">
        <f t="shared" si="2"/>
        <v>920</v>
      </c>
      <c r="P53" s="164">
        <f t="shared" si="2"/>
        <v>854</v>
      </c>
      <c r="Q53" s="164">
        <f t="shared" si="3"/>
        <v>820</v>
      </c>
      <c r="R53" s="163" t="s">
        <v>33</v>
      </c>
      <c r="S53" s="164">
        <f t="shared" si="4"/>
        <v>870</v>
      </c>
      <c r="T53" s="163">
        <f t="shared" si="5"/>
        <v>17</v>
      </c>
      <c r="U53" s="163">
        <f t="shared" si="6"/>
        <v>25</v>
      </c>
      <c r="V53" s="293">
        <v>22.5</v>
      </c>
      <c r="W53" s="166">
        <v>22</v>
      </c>
      <c r="X53" s="167">
        <f>0</f>
        <v>0</v>
      </c>
      <c r="Y53" s="168">
        <f>2</f>
        <v>2</v>
      </c>
      <c r="Z53" s="169" t="str">
        <f t="shared" si="15"/>
        <v>N/A</v>
      </c>
      <c r="AA53" s="170">
        <f t="shared" si="17"/>
        <v>0.22949999999999993</v>
      </c>
      <c r="AB53" s="171" t="s">
        <v>33</v>
      </c>
      <c r="AC53" s="172" t="s">
        <v>34</v>
      </c>
      <c r="AD53" s="173" t="str">
        <f t="shared" si="0"/>
        <v>-</v>
      </c>
      <c r="AE53" s="173" t="s">
        <v>35</v>
      </c>
      <c r="AF53" s="173" t="s">
        <v>35</v>
      </c>
      <c r="AG53" s="173" t="str">
        <f t="shared" si="8"/>
        <v>-</v>
      </c>
      <c r="AH53" s="174" t="str">
        <f t="shared" si="1"/>
        <v>no</v>
      </c>
      <c r="AI53" s="174" t="s">
        <v>34</v>
      </c>
      <c r="AJ53" s="172" t="s">
        <v>36</v>
      </c>
      <c r="AK53" s="174" t="s">
        <v>148</v>
      </c>
    </row>
    <row r="54" spans="1:37" hidden="1">
      <c r="A54" s="287"/>
      <c r="B54" s="158"/>
      <c r="C54" s="287"/>
      <c r="D54" s="160"/>
      <c r="E54" s="287"/>
      <c r="F54" s="287"/>
      <c r="G54" s="287"/>
      <c r="H54" s="158"/>
      <c r="I54" s="287"/>
      <c r="J54" s="290"/>
      <c r="K54" s="161"/>
      <c r="L54" s="158"/>
      <c r="M54" s="292"/>
      <c r="N54" s="163"/>
      <c r="O54" s="164"/>
      <c r="P54" s="164"/>
      <c r="Q54" s="164"/>
      <c r="R54" s="163"/>
      <c r="S54" s="164"/>
      <c r="T54" s="163"/>
      <c r="U54" s="163"/>
      <c r="V54" s="293"/>
      <c r="W54" s="187"/>
      <c r="X54" s="167"/>
      <c r="Y54" s="168"/>
      <c r="Z54" s="169"/>
      <c r="AA54" s="170"/>
      <c r="AB54" s="171"/>
      <c r="AC54" s="172"/>
      <c r="AD54" s="173"/>
      <c r="AE54" s="173"/>
      <c r="AF54" s="173"/>
      <c r="AG54" s="173"/>
      <c r="AH54" s="174"/>
      <c r="AI54" s="174"/>
      <c r="AJ54" s="172"/>
      <c r="AK54" s="174"/>
    </row>
    <row r="55" spans="1:37" hidden="1">
      <c r="A55" s="287"/>
      <c r="B55" s="158"/>
      <c r="C55" s="287"/>
      <c r="D55" s="160" t="s">
        <v>149</v>
      </c>
      <c r="E55" s="287"/>
      <c r="F55" s="287"/>
      <c r="G55" s="287"/>
      <c r="H55" s="158">
        <v>250</v>
      </c>
      <c r="I55" s="287"/>
      <c r="J55" s="290"/>
      <c r="K55" s="161" t="s">
        <v>32</v>
      </c>
      <c r="L55" s="158">
        <v>375</v>
      </c>
      <c r="M55" s="292"/>
      <c r="N55" s="163"/>
      <c r="O55" s="164">
        <f>O53</f>
        <v>920</v>
      </c>
      <c r="P55" s="164">
        <f>P53</f>
        <v>854</v>
      </c>
      <c r="Q55" s="164">
        <f>Q53</f>
        <v>820</v>
      </c>
      <c r="R55" s="163" t="s">
        <v>33</v>
      </c>
      <c r="S55" s="164">
        <f t="shared" si="4"/>
        <v>870</v>
      </c>
      <c r="T55" s="163">
        <f t="shared" si="5"/>
        <v>17</v>
      </c>
      <c r="U55" s="163">
        <f t="shared" si="6"/>
        <v>25</v>
      </c>
      <c r="V55" s="285"/>
      <c r="W55" s="163">
        <v>22</v>
      </c>
      <c r="X55" s="167">
        <f>0</f>
        <v>0</v>
      </c>
      <c r="Y55" s="168">
        <f>2</f>
        <v>2</v>
      </c>
      <c r="Z55" s="176" t="str">
        <f t="shared" si="15"/>
        <v>N/A</v>
      </c>
      <c r="AA55" s="170">
        <f t="shared" si="17"/>
        <v>0.22949999999999993</v>
      </c>
      <c r="AB55" s="170"/>
      <c r="AC55" s="172" t="s">
        <v>34</v>
      </c>
      <c r="AD55" s="173" t="str">
        <f t="shared" si="0"/>
        <v>-</v>
      </c>
      <c r="AE55" s="173"/>
      <c r="AF55" s="173"/>
      <c r="AG55" s="173" t="str">
        <f t="shared" si="8"/>
        <v>-</v>
      </c>
      <c r="AH55" s="174" t="str">
        <f t="shared" si="1"/>
        <v>no</v>
      </c>
      <c r="AI55" s="172" t="s">
        <v>34</v>
      </c>
      <c r="AJ55" s="172" t="s">
        <v>150</v>
      </c>
      <c r="AK55" s="174" t="s">
        <v>148</v>
      </c>
    </row>
    <row r="56" spans="1:37" ht="13.5" hidden="1" customHeight="1">
      <c r="A56" s="287"/>
      <c r="B56" s="158"/>
      <c r="C56" s="287"/>
      <c r="D56" s="160" t="s">
        <v>151</v>
      </c>
      <c r="E56" s="287"/>
      <c r="F56" s="287"/>
      <c r="G56" s="287"/>
      <c r="H56" s="158">
        <v>270</v>
      </c>
      <c r="I56" s="287"/>
      <c r="J56" s="290"/>
      <c r="K56" s="174" t="s">
        <v>152</v>
      </c>
      <c r="L56" s="158">
        <v>366</v>
      </c>
      <c r="M56" s="162"/>
      <c r="N56" s="163"/>
      <c r="O56" s="164">
        <f>O53</f>
        <v>920</v>
      </c>
      <c r="P56" s="164">
        <f>P53</f>
        <v>854</v>
      </c>
      <c r="Q56" s="164">
        <f>Q53</f>
        <v>820</v>
      </c>
      <c r="R56" s="163" t="s">
        <v>33</v>
      </c>
      <c r="S56" s="164">
        <f t="shared" si="4"/>
        <v>870</v>
      </c>
      <c r="T56" s="163">
        <f t="shared" si="5"/>
        <v>17</v>
      </c>
      <c r="U56" s="163">
        <f t="shared" si="6"/>
        <v>25</v>
      </c>
      <c r="V56" s="285"/>
      <c r="W56" s="163">
        <v>25</v>
      </c>
      <c r="X56" s="167">
        <f>0</f>
        <v>0</v>
      </c>
      <c r="Y56" s="168">
        <f>2</f>
        <v>2</v>
      </c>
      <c r="Z56" s="176" t="str">
        <f t="shared" si="15"/>
        <v>N/A</v>
      </c>
      <c r="AA56" s="170">
        <f t="shared" si="17"/>
        <v>0.22949999999999993</v>
      </c>
      <c r="AB56" s="170"/>
      <c r="AC56" s="172" t="s">
        <v>34</v>
      </c>
      <c r="AD56" s="173" t="str">
        <f t="shared" si="0"/>
        <v>-</v>
      </c>
      <c r="AE56" s="173"/>
      <c r="AF56" s="173"/>
      <c r="AG56" s="173" t="str">
        <f t="shared" si="8"/>
        <v>-</v>
      </c>
      <c r="AH56" s="174" t="str">
        <f t="shared" si="1"/>
        <v>no</v>
      </c>
      <c r="AI56" s="172" t="s">
        <v>34</v>
      </c>
      <c r="AJ56" s="172" t="s">
        <v>36</v>
      </c>
      <c r="AK56" s="174" t="s">
        <v>148</v>
      </c>
    </row>
    <row r="57" spans="1:37" ht="15.75" hidden="1">
      <c r="A57" s="287">
        <v>42</v>
      </c>
      <c r="B57" s="158"/>
      <c r="C57" s="287">
        <v>9051</v>
      </c>
      <c r="D57" s="177" t="s">
        <v>153</v>
      </c>
      <c r="E57" s="287">
        <v>1000</v>
      </c>
      <c r="F57" s="157">
        <v>900</v>
      </c>
      <c r="G57" s="291"/>
      <c r="H57" s="291"/>
      <c r="I57" s="287">
        <v>185</v>
      </c>
      <c r="J57" s="294">
        <v>185</v>
      </c>
      <c r="K57" s="178" t="s">
        <v>154</v>
      </c>
      <c r="L57" s="291"/>
      <c r="M57" s="179" t="s">
        <v>155</v>
      </c>
      <c r="N57" s="163"/>
      <c r="O57" s="164">
        <f t="shared" si="2"/>
        <v>1000</v>
      </c>
      <c r="P57" s="164">
        <f t="shared" si="2"/>
        <v>900</v>
      </c>
      <c r="Q57" s="164" t="str">
        <f t="shared" si="3"/>
        <v>N/A</v>
      </c>
      <c r="R57" s="164"/>
      <c r="S57" s="164">
        <f t="shared" si="4"/>
        <v>916</v>
      </c>
      <c r="T57" s="163" t="str">
        <f t="shared" si="5"/>
        <v>N/A</v>
      </c>
      <c r="U57" s="163" t="str">
        <f t="shared" si="6"/>
        <v>N/A</v>
      </c>
      <c r="V57" s="133"/>
      <c r="X57" s="167">
        <f>0</f>
        <v>0</v>
      </c>
      <c r="Y57" s="168">
        <f>2</f>
        <v>2</v>
      </c>
      <c r="Z57" s="133"/>
      <c r="AA57" s="133"/>
      <c r="AB57" s="133"/>
      <c r="AD57" s="173" t="str">
        <f t="shared" si="0"/>
        <v>applicable</v>
      </c>
      <c r="AE57" s="173"/>
      <c r="AF57" s="173"/>
      <c r="AG57" s="173" t="str">
        <f t="shared" si="8"/>
        <v>-</v>
      </c>
      <c r="AH57" s="174" t="str">
        <f t="shared" si="1"/>
        <v>N/A</v>
      </c>
      <c r="AI57" s="133" t="s">
        <v>47</v>
      </c>
      <c r="AK57" s="133"/>
    </row>
    <row r="58" spans="1:37" ht="15.75" hidden="1">
      <c r="A58" s="287"/>
      <c r="B58" s="158"/>
      <c r="C58" s="287"/>
      <c r="D58" s="177" t="s">
        <v>156</v>
      </c>
      <c r="E58" s="287"/>
      <c r="F58" s="157">
        <v>950</v>
      </c>
      <c r="G58" s="291"/>
      <c r="H58" s="291"/>
      <c r="I58" s="287"/>
      <c r="J58" s="294"/>
      <c r="K58" s="178" t="s">
        <v>157</v>
      </c>
      <c r="L58" s="291"/>
      <c r="M58" s="179" t="s">
        <v>155</v>
      </c>
      <c r="N58" s="163"/>
      <c r="O58" s="164">
        <f>O57</f>
        <v>1000</v>
      </c>
      <c r="P58" s="164">
        <f t="shared" si="2"/>
        <v>950</v>
      </c>
      <c r="Q58" s="164" t="str">
        <f t="shared" si="3"/>
        <v>N/A</v>
      </c>
      <c r="R58" s="164"/>
      <c r="S58" s="164">
        <f t="shared" si="4"/>
        <v>966</v>
      </c>
      <c r="T58" s="163" t="str">
        <f t="shared" si="5"/>
        <v>N/A</v>
      </c>
      <c r="U58" s="163" t="str">
        <f t="shared" si="6"/>
        <v>N/A</v>
      </c>
      <c r="V58" s="133"/>
      <c r="X58" s="167">
        <f>0</f>
        <v>0</v>
      </c>
      <c r="Y58" s="168">
        <f>2</f>
        <v>2</v>
      </c>
      <c r="Z58" s="133"/>
      <c r="AA58" s="133"/>
      <c r="AB58" s="133"/>
      <c r="AD58" s="173" t="str">
        <f t="shared" si="0"/>
        <v>applicable</v>
      </c>
      <c r="AE58" s="173"/>
      <c r="AF58" s="173"/>
      <c r="AG58" s="173" t="str">
        <f t="shared" si="8"/>
        <v>-</v>
      </c>
      <c r="AH58" s="174" t="str">
        <f t="shared" si="1"/>
        <v>N/A</v>
      </c>
      <c r="AI58" s="133" t="s">
        <v>47</v>
      </c>
      <c r="AK58" s="133"/>
    </row>
    <row r="59" spans="1:37" ht="25.5" hidden="1">
      <c r="A59" s="287"/>
      <c r="B59" s="158"/>
      <c r="C59" s="287"/>
      <c r="D59" s="177" t="s">
        <v>158</v>
      </c>
      <c r="E59" s="287"/>
      <c r="F59" s="157">
        <v>950</v>
      </c>
      <c r="G59" s="291"/>
      <c r="H59" s="291"/>
      <c r="I59" s="287"/>
      <c r="J59" s="294"/>
      <c r="K59" s="178" t="s">
        <v>157</v>
      </c>
      <c r="L59" s="291"/>
      <c r="M59" s="179" t="s">
        <v>159</v>
      </c>
      <c r="N59" s="163"/>
      <c r="O59" s="164">
        <f>O57</f>
        <v>1000</v>
      </c>
      <c r="P59" s="164">
        <f t="shared" si="2"/>
        <v>950</v>
      </c>
      <c r="Q59" s="164" t="str">
        <f t="shared" si="3"/>
        <v>N/A</v>
      </c>
      <c r="R59" s="164"/>
      <c r="S59" s="164">
        <f t="shared" si="4"/>
        <v>966</v>
      </c>
      <c r="T59" s="163" t="str">
        <f t="shared" si="5"/>
        <v>N/A</v>
      </c>
      <c r="U59" s="163" t="str">
        <f t="shared" si="6"/>
        <v>N/A</v>
      </c>
      <c r="V59" s="133"/>
      <c r="X59" s="167">
        <f>0</f>
        <v>0</v>
      </c>
      <c r="Y59" s="168">
        <f>2</f>
        <v>2</v>
      </c>
      <c r="Z59" s="133"/>
      <c r="AA59" s="133"/>
      <c r="AB59" s="133"/>
      <c r="AD59" s="173" t="str">
        <f t="shared" si="0"/>
        <v>applicable</v>
      </c>
      <c r="AE59" s="173"/>
      <c r="AF59" s="173"/>
      <c r="AG59" s="173" t="str">
        <f t="shared" si="8"/>
        <v>-</v>
      </c>
      <c r="AH59" s="174" t="str">
        <f t="shared" si="1"/>
        <v>N/A</v>
      </c>
      <c r="AI59" s="133" t="s">
        <v>47</v>
      </c>
      <c r="AK59" s="133"/>
    </row>
    <row r="60" spans="1:37" ht="25.5" hidden="1">
      <c r="A60" s="287"/>
      <c r="B60" s="158"/>
      <c r="C60" s="287"/>
      <c r="D60" s="189">
        <v>10448551</v>
      </c>
      <c r="E60" s="287"/>
      <c r="F60" s="157">
        <v>930</v>
      </c>
      <c r="G60" s="291"/>
      <c r="H60" s="291"/>
      <c r="I60" s="287"/>
      <c r="J60" s="294"/>
      <c r="K60" s="178" t="s">
        <v>32</v>
      </c>
      <c r="L60" s="291"/>
      <c r="M60" s="179" t="s">
        <v>159</v>
      </c>
      <c r="N60" s="163"/>
      <c r="O60" s="164">
        <f>O57</f>
        <v>1000</v>
      </c>
      <c r="P60" s="164">
        <f t="shared" si="2"/>
        <v>930</v>
      </c>
      <c r="Q60" s="164" t="str">
        <f t="shared" si="3"/>
        <v>N/A</v>
      </c>
      <c r="R60" s="164"/>
      <c r="S60" s="164">
        <f t="shared" si="4"/>
        <v>946</v>
      </c>
      <c r="T60" s="163" t="str">
        <f t="shared" si="5"/>
        <v>N/A</v>
      </c>
      <c r="U60" s="163" t="str">
        <f t="shared" si="6"/>
        <v>N/A</v>
      </c>
      <c r="V60" s="133"/>
      <c r="X60" s="167">
        <f>0</f>
        <v>0</v>
      </c>
      <c r="Y60" s="168">
        <f>2</f>
        <v>2</v>
      </c>
      <c r="Z60" s="133"/>
      <c r="AA60" s="133"/>
      <c r="AB60" s="133"/>
      <c r="AD60" s="173" t="str">
        <f t="shared" si="0"/>
        <v>applicable</v>
      </c>
      <c r="AE60" s="173"/>
      <c r="AF60" s="173"/>
      <c r="AG60" s="173" t="str">
        <f t="shared" si="8"/>
        <v>-</v>
      </c>
      <c r="AH60" s="174" t="str">
        <f t="shared" si="1"/>
        <v>N/A</v>
      </c>
      <c r="AI60" s="133" t="s">
        <v>47</v>
      </c>
      <c r="AK60" s="133"/>
    </row>
    <row r="61" spans="1:37" hidden="1">
      <c r="A61" s="287">
        <v>43</v>
      </c>
      <c r="B61" s="158"/>
      <c r="C61" s="288" t="s">
        <v>160</v>
      </c>
      <c r="D61" s="190">
        <v>10448531</v>
      </c>
      <c r="E61" s="287">
        <v>920</v>
      </c>
      <c r="F61" s="158">
        <v>820</v>
      </c>
      <c r="G61" s="289"/>
      <c r="H61" s="287">
        <v>270</v>
      </c>
      <c r="I61" s="287">
        <v>185</v>
      </c>
      <c r="J61" s="290">
        <v>185</v>
      </c>
      <c r="K61" s="161" t="s">
        <v>154</v>
      </c>
      <c r="L61" s="158">
        <v>359</v>
      </c>
      <c r="M61" s="286" t="s">
        <v>155</v>
      </c>
      <c r="N61" s="163"/>
      <c r="O61" s="164">
        <f t="shared" si="2"/>
        <v>920</v>
      </c>
      <c r="P61" s="164">
        <f t="shared" si="2"/>
        <v>820</v>
      </c>
      <c r="Q61" s="164" t="str">
        <f t="shared" si="3"/>
        <v>N/A</v>
      </c>
      <c r="R61" s="163" t="s">
        <v>33</v>
      </c>
      <c r="S61" s="164">
        <f t="shared" si="4"/>
        <v>836</v>
      </c>
      <c r="T61" s="163" t="str">
        <f t="shared" si="5"/>
        <v>N/A</v>
      </c>
      <c r="U61" s="163" t="str">
        <f t="shared" si="6"/>
        <v>N/A</v>
      </c>
      <c r="V61" s="285">
        <v>20.6</v>
      </c>
      <c r="W61" s="163" t="s">
        <v>33</v>
      </c>
      <c r="X61" s="167">
        <f>0</f>
        <v>0</v>
      </c>
      <c r="Y61" s="168">
        <f>2</f>
        <v>2</v>
      </c>
      <c r="Z61" s="176" t="str">
        <f t="shared" ref="Z61:Z75" si="18">IF(R61="N/A","N/A",(0.5*P61/100-0.5*AVERAGE(Q61:R61)/100)*1.35)</f>
        <v>N/A</v>
      </c>
      <c r="AA61" s="170" t="str">
        <f t="shared" ref="AA61:AA75" si="19">IF(Q61="N/A","N/A",(0.5*P61/100-0.5*Q61/100)*1.35)</f>
        <v>N/A</v>
      </c>
      <c r="AB61" s="170"/>
      <c r="AC61" s="172" t="s">
        <v>140</v>
      </c>
      <c r="AD61" s="173" t="str">
        <f t="shared" si="0"/>
        <v>N/A</v>
      </c>
      <c r="AE61" s="173"/>
      <c r="AF61" s="173"/>
      <c r="AG61" s="173" t="str">
        <f t="shared" si="8"/>
        <v>-</v>
      </c>
      <c r="AH61" s="174" t="str">
        <f t="shared" si="1"/>
        <v>N/A</v>
      </c>
      <c r="AI61" s="172" t="s">
        <v>47</v>
      </c>
      <c r="AJ61" s="172" t="s">
        <v>36</v>
      </c>
      <c r="AK61" s="135" t="s">
        <v>118</v>
      </c>
    </row>
    <row r="62" spans="1:37" hidden="1">
      <c r="A62" s="287"/>
      <c r="B62" s="158"/>
      <c r="C62" s="288"/>
      <c r="D62" s="190">
        <v>10448539</v>
      </c>
      <c r="E62" s="287"/>
      <c r="F62" s="158">
        <v>870</v>
      </c>
      <c r="G62" s="289"/>
      <c r="H62" s="287"/>
      <c r="I62" s="287"/>
      <c r="J62" s="290"/>
      <c r="K62" s="161" t="s">
        <v>157</v>
      </c>
      <c r="L62" s="158">
        <v>309</v>
      </c>
      <c r="M62" s="286"/>
      <c r="N62" s="163"/>
      <c r="O62" s="164">
        <f>O61</f>
        <v>920</v>
      </c>
      <c r="P62" s="164">
        <f t="shared" si="2"/>
        <v>870</v>
      </c>
      <c r="Q62" s="164" t="str">
        <f t="shared" si="3"/>
        <v>N/A</v>
      </c>
      <c r="R62" s="163" t="s">
        <v>33</v>
      </c>
      <c r="S62" s="164">
        <f t="shared" si="4"/>
        <v>886</v>
      </c>
      <c r="T62" s="163" t="str">
        <f t="shared" si="5"/>
        <v>N/A</v>
      </c>
      <c r="U62" s="163" t="str">
        <f t="shared" si="6"/>
        <v>N/A</v>
      </c>
      <c r="V62" s="285"/>
      <c r="W62" s="163" t="s">
        <v>33</v>
      </c>
      <c r="X62" s="167">
        <f>0</f>
        <v>0</v>
      </c>
      <c r="Y62" s="168">
        <f>2</f>
        <v>2</v>
      </c>
      <c r="Z62" s="176" t="str">
        <f t="shared" si="18"/>
        <v>N/A</v>
      </c>
      <c r="AA62" s="170" t="str">
        <f t="shared" si="19"/>
        <v>N/A</v>
      </c>
      <c r="AB62" s="170"/>
      <c r="AC62" s="172" t="s">
        <v>140</v>
      </c>
      <c r="AD62" s="173" t="str">
        <f t="shared" si="0"/>
        <v>N/A</v>
      </c>
      <c r="AE62" s="173"/>
      <c r="AF62" s="173"/>
      <c r="AG62" s="173" t="str">
        <f t="shared" si="8"/>
        <v>-</v>
      </c>
      <c r="AH62" s="174" t="str">
        <f t="shared" si="1"/>
        <v>N/A</v>
      </c>
      <c r="AI62" s="172" t="s">
        <v>47</v>
      </c>
      <c r="AJ62" s="172" t="s">
        <v>36</v>
      </c>
      <c r="AK62" s="174" t="s">
        <v>118</v>
      </c>
    </row>
    <row r="63" spans="1:37" hidden="1">
      <c r="A63" s="287">
        <v>44</v>
      </c>
      <c r="B63" s="158"/>
      <c r="C63" s="288" t="s">
        <v>161</v>
      </c>
      <c r="D63" s="160" t="s">
        <v>162</v>
      </c>
      <c r="E63" s="287">
        <v>920</v>
      </c>
      <c r="F63" s="158">
        <v>870</v>
      </c>
      <c r="G63" s="289"/>
      <c r="H63" s="287">
        <v>270</v>
      </c>
      <c r="I63" s="287">
        <v>185</v>
      </c>
      <c r="J63" s="290">
        <v>185</v>
      </c>
      <c r="K63" s="161" t="s">
        <v>157</v>
      </c>
      <c r="L63" s="158">
        <v>312</v>
      </c>
      <c r="M63" s="286" t="s">
        <v>159</v>
      </c>
      <c r="N63" s="163"/>
      <c r="O63" s="164">
        <f t="shared" si="2"/>
        <v>920</v>
      </c>
      <c r="P63" s="164">
        <f t="shared" si="2"/>
        <v>870</v>
      </c>
      <c r="Q63" s="164" t="str">
        <f t="shared" si="3"/>
        <v>N/A</v>
      </c>
      <c r="R63" s="163" t="s">
        <v>33</v>
      </c>
      <c r="S63" s="164">
        <f t="shared" si="4"/>
        <v>886</v>
      </c>
      <c r="T63" s="163" t="str">
        <f t="shared" si="5"/>
        <v>N/A</v>
      </c>
      <c r="U63" s="163" t="str">
        <f t="shared" si="6"/>
        <v>N/A</v>
      </c>
      <c r="V63" s="285">
        <v>20.6</v>
      </c>
      <c r="W63" s="163" t="s">
        <v>33</v>
      </c>
      <c r="X63" s="167">
        <f>0</f>
        <v>0</v>
      </c>
      <c r="Y63" s="168">
        <f>2</f>
        <v>2</v>
      </c>
      <c r="Z63" s="176" t="str">
        <f t="shared" si="18"/>
        <v>N/A</v>
      </c>
      <c r="AA63" s="170" t="str">
        <f t="shared" si="19"/>
        <v>N/A</v>
      </c>
      <c r="AB63" s="170"/>
      <c r="AC63" s="172" t="s">
        <v>140</v>
      </c>
      <c r="AD63" s="173" t="str">
        <f t="shared" si="0"/>
        <v>N/A</v>
      </c>
      <c r="AE63" s="173"/>
      <c r="AF63" s="173"/>
      <c r="AG63" s="173" t="str">
        <f t="shared" si="8"/>
        <v>-</v>
      </c>
      <c r="AH63" s="174" t="str">
        <f t="shared" si="1"/>
        <v>N/A</v>
      </c>
      <c r="AI63" s="172" t="s">
        <v>47</v>
      </c>
      <c r="AJ63" s="172" t="s">
        <v>36</v>
      </c>
      <c r="AK63" s="174" t="s">
        <v>118</v>
      </c>
    </row>
    <row r="64" spans="1:37" hidden="1">
      <c r="A64" s="287"/>
      <c r="B64" s="158"/>
      <c r="C64" s="288"/>
      <c r="D64" s="190">
        <v>10448550</v>
      </c>
      <c r="E64" s="287"/>
      <c r="F64" s="158">
        <v>850</v>
      </c>
      <c r="G64" s="289"/>
      <c r="H64" s="287"/>
      <c r="I64" s="287"/>
      <c r="J64" s="290"/>
      <c r="K64" s="161" t="s">
        <v>32</v>
      </c>
      <c r="L64" s="158">
        <v>328</v>
      </c>
      <c r="M64" s="286"/>
      <c r="N64" s="163"/>
      <c r="O64" s="164">
        <f>O63</f>
        <v>920</v>
      </c>
      <c r="P64" s="164">
        <f t="shared" si="2"/>
        <v>850</v>
      </c>
      <c r="Q64" s="164" t="str">
        <f t="shared" si="3"/>
        <v>N/A</v>
      </c>
      <c r="R64" s="163" t="s">
        <v>33</v>
      </c>
      <c r="S64" s="164">
        <f t="shared" si="4"/>
        <v>866</v>
      </c>
      <c r="T64" s="163" t="str">
        <f t="shared" si="5"/>
        <v>N/A</v>
      </c>
      <c r="U64" s="163" t="str">
        <f t="shared" si="6"/>
        <v>N/A</v>
      </c>
      <c r="V64" s="285"/>
      <c r="W64" s="163" t="s">
        <v>33</v>
      </c>
      <c r="X64" s="167">
        <f>0</f>
        <v>0</v>
      </c>
      <c r="Y64" s="168">
        <f>2</f>
        <v>2</v>
      </c>
      <c r="Z64" s="176" t="str">
        <f t="shared" si="18"/>
        <v>N/A</v>
      </c>
      <c r="AA64" s="170" t="str">
        <f t="shared" si="19"/>
        <v>N/A</v>
      </c>
      <c r="AB64" s="170"/>
      <c r="AC64" s="172" t="s">
        <v>140</v>
      </c>
      <c r="AD64" s="173" t="str">
        <f t="shared" si="0"/>
        <v>N/A</v>
      </c>
      <c r="AE64" s="173"/>
      <c r="AF64" s="173"/>
      <c r="AG64" s="173" t="str">
        <f t="shared" si="8"/>
        <v>-</v>
      </c>
      <c r="AH64" s="174" t="str">
        <f t="shared" si="1"/>
        <v>N/A</v>
      </c>
      <c r="AI64" s="172" t="s">
        <v>47</v>
      </c>
      <c r="AJ64" s="172" t="s">
        <v>36</v>
      </c>
      <c r="AK64" s="174" t="s">
        <v>118</v>
      </c>
    </row>
    <row r="65" spans="1:37" hidden="1">
      <c r="A65" s="157">
        <v>45</v>
      </c>
      <c r="B65" s="158"/>
      <c r="C65" s="161" t="s">
        <v>163</v>
      </c>
      <c r="D65" s="160" t="s">
        <v>164</v>
      </c>
      <c r="E65" s="158">
        <v>920</v>
      </c>
      <c r="F65" s="158">
        <v>850</v>
      </c>
      <c r="G65" s="192">
        <v>800</v>
      </c>
      <c r="H65" s="158">
        <v>270</v>
      </c>
      <c r="I65" s="158">
        <v>185</v>
      </c>
      <c r="J65" s="158">
        <v>185</v>
      </c>
      <c r="K65" s="161" t="s">
        <v>66</v>
      </c>
      <c r="L65" s="174"/>
      <c r="M65" s="191" t="s">
        <v>165</v>
      </c>
      <c r="N65" s="163" t="s">
        <v>44</v>
      </c>
      <c r="O65" s="164">
        <f t="shared" si="2"/>
        <v>920</v>
      </c>
      <c r="P65" s="164">
        <f t="shared" si="2"/>
        <v>850</v>
      </c>
      <c r="Q65" s="164">
        <f t="shared" si="3"/>
        <v>800</v>
      </c>
      <c r="R65" s="164">
        <v>820</v>
      </c>
      <c r="S65" s="193">
        <f>P65+20</f>
        <v>870</v>
      </c>
      <c r="T65" s="163">
        <f t="shared" si="5"/>
        <v>25</v>
      </c>
      <c r="U65" s="163">
        <f t="shared" si="6"/>
        <v>35</v>
      </c>
      <c r="V65" s="175">
        <v>20.6</v>
      </c>
      <c r="W65" s="163">
        <v>16</v>
      </c>
      <c r="X65" s="167">
        <f>0</f>
        <v>0</v>
      </c>
      <c r="Y65" s="168">
        <f>2</f>
        <v>2</v>
      </c>
      <c r="Z65" s="176">
        <f t="shared" si="18"/>
        <v>0.27000000000000024</v>
      </c>
      <c r="AA65" s="170">
        <f t="shared" si="19"/>
        <v>0.33750000000000002</v>
      </c>
      <c r="AB65" s="170"/>
      <c r="AC65" s="172" t="s">
        <v>140</v>
      </c>
      <c r="AD65" s="173" t="str">
        <f t="shared" si="0"/>
        <v>not applicable</v>
      </c>
      <c r="AE65" s="173"/>
      <c r="AF65" s="173"/>
      <c r="AG65" s="173" t="str">
        <f t="shared" si="8"/>
        <v>-</v>
      </c>
      <c r="AH65" s="174" t="str">
        <f t="shared" si="1"/>
        <v>no</v>
      </c>
      <c r="AI65" s="172" t="s">
        <v>47</v>
      </c>
      <c r="AJ65" s="172" t="s">
        <v>36</v>
      </c>
      <c r="AK65" s="174" t="s">
        <v>118</v>
      </c>
    </row>
    <row r="66" spans="1:37" ht="25.5">
      <c r="A66" s="157">
        <v>46</v>
      </c>
      <c r="B66" s="158"/>
      <c r="C66" s="158">
        <v>9054</v>
      </c>
      <c r="D66" s="160" t="s">
        <v>166</v>
      </c>
      <c r="E66" s="158">
        <v>920</v>
      </c>
      <c r="F66" s="158">
        <v>850</v>
      </c>
      <c r="G66" s="174"/>
      <c r="H66" s="174"/>
      <c r="I66" s="158">
        <v>200</v>
      </c>
      <c r="J66" s="158">
        <v>185</v>
      </c>
      <c r="K66" s="161" t="s">
        <v>32</v>
      </c>
      <c r="L66" s="174"/>
      <c r="M66" s="191" t="s">
        <v>159</v>
      </c>
      <c r="N66" s="163"/>
      <c r="O66" s="164">
        <f t="shared" si="2"/>
        <v>920</v>
      </c>
      <c r="P66" s="164">
        <f t="shared" si="2"/>
        <v>850</v>
      </c>
      <c r="Q66" s="164" t="str">
        <f t="shared" si="3"/>
        <v>N/A</v>
      </c>
      <c r="R66" s="163" t="s">
        <v>33</v>
      </c>
      <c r="S66" s="164">
        <f t="shared" si="4"/>
        <v>866</v>
      </c>
      <c r="T66" s="163" t="str">
        <f t="shared" si="5"/>
        <v>N/A</v>
      </c>
      <c r="U66" s="163" t="str">
        <f t="shared" si="6"/>
        <v>N/A</v>
      </c>
      <c r="V66" s="165">
        <v>22.5</v>
      </c>
      <c r="W66" s="166" t="s">
        <v>33</v>
      </c>
      <c r="X66" s="167">
        <f>0</f>
        <v>0</v>
      </c>
      <c r="Y66" s="168">
        <f>2</f>
        <v>2</v>
      </c>
      <c r="Z66" s="169" t="str">
        <f t="shared" si="18"/>
        <v>N/A</v>
      </c>
      <c r="AA66" s="170" t="str">
        <f t="shared" si="19"/>
        <v>N/A</v>
      </c>
      <c r="AB66" s="171" t="s">
        <v>33</v>
      </c>
      <c r="AC66" s="172" t="s">
        <v>33</v>
      </c>
      <c r="AD66" s="173" t="str">
        <f t="shared" si="0"/>
        <v>N/A</v>
      </c>
      <c r="AE66" s="173" t="s">
        <v>35</v>
      </c>
      <c r="AF66" s="173" t="s">
        <v>35</v>
      </c>
      <c r="AG66" s="173" t="str">
        <f t="shared" si="8"/>
        <v>-</v>
      </c>
      <c r="AH66" s="174" t="str">
        <f t="shared" si="1"/>
        <v>N/A</v>
      </c>
      <c r="AI66" s="174" t="s">
        <v>47</v>
      </c>
      <c r="AJ66" s="172" t="s">
        <v>39</v>
      </c>
      <c r="AK66" s="174" t="s">
        <v>167</v>
      </c>
    </row>
    <row r="67" spans="1:37" ht="38.25">
      <c r="A67" s="157">
        <v>47</v>
      </c>
      <c r="B67" s="158"/>
      <c r="C67" s="161" t="s">
        <v>168</v>
      </c>
      <c r="D67" s="160" t="s">
        <v>169</v>
      </c>
      <c r="E67" s="158">
        <v>920</v>
      </c>
      <c r="F67" s="158">
        <v>850</v>
      </c>
      <c r="G67" s="192">
        <v>820</v>
      </c>
      <c r="H67" s="174"/>
      <c r="I67" s="158">
        <v>200</v>
      </c>
      <c r="J67" s="158">
        <v>185</v>
      </c>
      <c r="K67" s="161" t="s">
        <v>32</v>
      </c>
      <c r="L67" s="158">
        <v>342</v>
      </c>
      <c r="M67" s="191" t="s">
        <v>165</v>
      </c>
      <c r="N67" s="163" t="s">
        <v>44</v>
      </c>
      <c r="O67" s="164">
        <f t="shared" si="2"/>
        <v>920</v>
      </c>
      <c r="P67" s="164">
        <f t="shared" si="2"/>
        <v>850</v>
      </c>
      <c r="Q67" s="164">
        <f t="shared" si="3"/>
        <v>820</v>
      </c>
      <c r="R67" s="164">
        <v>820</v>
      </c>
      <c r="S67" s="193">
        <f>P67+20</f>
        <v>870</v>
      </c>
      <c r="T67" s="163">
        <f t="shared" si="5"/>
        <v>15</v>
      </c>
      <c r="U67" s="163">
        <f t="shared" si="6"/>
        <v>25</v>
      </c>
      <c r="V67" s="165">
        <v>22.5</v>
      </c>
      <c r="W67" s="166">
        <v>17</v>
      </c>
      <c r="X67" s="167">
        <f>0</f>
        <v>0</v>
      </c>
      <c r="Y67" s="168">
        <f>2</f>
        <v>2</v>
      </c>
      <c r="Z67" s="169">
        <f t="shared" si="18"/>
        <v>0.20250000000000049</v>
      </c>
      <c r="AA67" s="170">
        <f t="shared" si="19"/>
        <v>0.20250000000000049</v>
      </c>
      <c r="AB67" s="171"/>
      <c r="AC67" s="172" t="s">
        <v>34</v>
      </c>
      <c r="AD67" s="173" t="str">
        <f t="shared" si="0"/>
        <v>-</v>
      </c>
      <c r="AE67" s="173" t="s">
        <v>82</v>
      </c>
      <c r="AF67" s="173" t="s">
        <v>82</v>
      </c>
      <c r="AG67" s="173" t="str">
        <f t="shared" si="8"/>
        <v>-</v>
      </c>
      <c r="AH67" s="174" t="str">
        <f t="shared" si="1"/>
        <v>no</v>
      </c>
      <c r="AI67" s="174" t="s">
        <v>34</v>
      </c>
      <c r="AJ67" s="172" t="s">
        <v>39</v>
      </c>
      <c r="AK67" s="174" t="s">
        <v>170</v>
      </c>
    </row>
    <row r="68" spans="1:37" ht="28.5" customHeight="1">
      <c r="A68" s="157"/>
      <c r="B68" s="158" t="s">
        <v>44</v>
      </c>
      <c r="C68" s="161" t="s">
        <v>171</v>
      </c>
      <c r="D68" s="160"/>
      <c r="E68" s="158"/>
      <c r="F68" s="158"/>
      <c r="G68" s="192"/>
      <c r="H68" s="174"/>
      <c r="I68" s="158"/>
      <c r="J68" s="158"/>
      <c r="K68" s="161"/>
      <c r="L68" s="158"/>
      <c r="M68" s="191"/>
      <c r="N68" s="163"/>
      <c r="O68" s="164">
        <v>920</v>
      </c>
      <c r="P68" s="164">
        <v>850</v>
      </c>
      <c r="Q68" s="164">
        <v>820</v>
      </c>
      <c r="R68" s="164">
        <v>820</v>
      </c>
      <c r="S68" s="193"/>
      <c r="T68" s="163"/>
      <c r="U68" s="163"/>
      <c r="V68" s="165">
        <v>22.5</v>
      </c>
      <c r="W68" s="166">
        <v>17</v>
      </c>
      <c r="X68" s="167">
        <f>0</f>
        <v>0</v>
      </c>
      <c r="Y68" s="168">
        <f>2</f>
        <v>2</v>
      </c>
      <c r="Z68" s="169">
        <f t="shared" si="18"/>
        <v>0.20250000000000049</v>
      </c>
      <c r="AA68" s="170">
        <f t="shared" si="19"/>
        <v>0.20250000000000049</v>
      </c>
      <c r="AB68" s="171"/>
      <c r="AC68" s="172" t="s">
        <v>86</v>
      </c>
      <c r="AD68" s="173" t="str">
        <f t="shared" ref="AD68:AD106" si="20">IF(AND(Z68="N/A",AA68="N/A"),"N/A",IF(AC68="no","-",IF(OR(Z68&lt;0.23,AA68&lt;0.23),"applicable","not applicable")))</f>
        <v>applicable</v>
      </c>
      <c r="AE68" s="173" t="s">
        <v>35</v>
      </c>
      <c r="AF68" s="173" t="s">
        <v>35</v>
      </c>
      <c r="AG68" s="173" t="str">
        <f t="shared" si="8"/>
        <v>not applicable</v>
      </c>
      <c r="AH68" s="174" t="str">
        <f t="shared" ref="AH68:AH106" si="21">IF(AC68="no",IF(AND(AC68="yes",AD68="applicable",AE68="applicable",AF68="applicable",AG68="applicable"),"yes","no"),IF(AC68="yes",IF(AND(AC68="yes",AD68="applicable",AE68="applicable",AF68="applicable",AG68="applicable"),"yes","no"),IF(OR(AD68="not applicable",AE68="not applicable",AF68="not applicable",AG68="not applicable"),"no","N/A")))</f>
        <v>no</v>
      </c>
      <c r="AI68" s="174" t="s">
        <v>34</v>
      </c>
      <c r="AJ68" s="172" t="s">
        <v>39</v>
      </c>
      <c r="AK68" s="174"/>
    </row>
    <row r="69" spans="1:37" ht="25.5" hidden="1">
      <c r="A69" s="157">
        <v>48</v>
      </c>
      <c r="B69" s="158"/>
      <c r="C69" s="158">
        <v>9056</v>
      </c>
      <c r="D69" s="160" t="s">
        <v>172</v>
      </c>
      <c r="E69" s="158">
        <v>920</v>
      </c>
      <c r="F69" s="158">
        <v>850</v>
      </c>
      <c r="G69" s="174"/>
      <c r="H69" s="174"/>
      <c r="I69" s="158">
        <v>188</v>
      </c>
      <c r="J69" s="158">
        <v>185</v>
      </c>
      <c r="K69" s="161" t="s">
        <v>32</v>
      </c>
      <c r="L69" s="158">
        <v>327</v>
      </c>
      <c r="M69" s="191" t="s">
        <v>159</v>
      </c>
      <c r="N69" s="163"/>
      <c r="O69" s="164">
        <f t="shared" si="2"/>
        <v>920</v>
      </c>
      <c r="P69" s="164">
        <f t="shared" si="2"/>
        <v>850</v>
      </c>
      <c r="Q69" s="164" t="str">
        <f t="shared" si="3"/>
        <v>N/A</v>
      </c>
      <c r="R69" s="163" t="s">
        <v>33</v>
      </c>
      <c r="S69" s="164">
        <f t="shared" si="4"/>
        <v>866</v>
      </c>
      <c r="T69" s="163" t="str">
        <f t="shared" si="5"/>
        <v>N/A</v>
      </c>
      <c r="U69" s="163" t="str">
        <f t="shared" si="6"/>
        <v>N/A</v>
      </c>
      <c r="V69" s="175">
        <v>20.6</v>
      </c>
      <c r="W69" s="163" t="s">
        <v>33</v>
      </c>
      <c r="X69" s="167">
        <f>0</f>
        <v>0</v>
      </c>
      <c r="Y69" s="168">
        <f>2</f>
        <v>2</v>
      </c>
      <c r="Z69" s="176" t="str">
        <f t="shared" si="18"/>
        <v>N/A</v>
      </c>
      <c r="AA69" s="170" t="str">
        <f t="shared" si="19"/>
        <v>N/A</v>
      </c>
      <c r="AB69" s="170"/>
      <c r="AC69" s="172" t="s">
        <v>140</v>
      </c>
      <c r="AD69" s="173" t="str">
        <f t="shared" si="20"/>
        <v>N/A</v>
      </c>
      <c r="AE69" s="173"/>
      <c r="AF69" s="173"/>
      <c r="AG69" s="173" t="str">
        <f t="shared" ref="AG69:AG106" si="22">IF(AC69="yes",IF(OR($W$4+$Y$4&lt;W69+X69,W69+Y69&lt;$W$4+$X$4),"not applicable","applicable"),IF(AC69="partially",IF(OR($W$4+$Y$4&lt;W69+X69,W69+Y69&lt;$W$4+$X$4),"not applicable","applicable"),"-"))</f>
        <v>-</v>
      </c>
      <c r="AH69" s="174" t="str">
        <f t="shared" si="21"/>
        <v>N/A</v>
      </c>
      <c r="AI69" s="172" t="s">
        <v>47</v>
      </c>
      <c r="AJ69" s="172" t="s">
        <v>63</v>
      </c>
      <c r="AK69" s="174" t="s">
        <v>118</v>
      </c>
    </row>
    <row r="70" spans="1:37" hidden="1">
      <c r="A70" s="157">
        <v>49</v>
      </c>
      <c r="B70" s="158"/>
      <c r="C70" s="161" t="s">
        <v>173</v>
      </c>
      <c r="D70" s="160" t="s">
        <v>174</v>
      </c>
      <c r="E70" s="158">
        <v>920</v>
      </c>
      <c r="F70" s="158">
        <v>850</v>
      </c>
      <c r="G70" s="192">
        <v>800</v>
      </c>
      <c r="H70" s="174"/>
      <c r="I70" s="158">
        <v>188</v>
      </c>
      <c r="J70" s="158">
        <v>185</v>
      </c>
      <c r="K70" s="161" t="s">
        <v>32</v>
      </c>
      <c r="L70" s="174"/>
      <c r="M70" s="191" t="s">
        <v>165</v>
      </c>
      <c r="N70" s="163" t="s">
        <v>44</v>
      </c>
      <c r="O70" s="164">
        <f t="shared" si="2"/>
        <v>920</v>
      </c>
      <c r="P70" s="164">
        <f t="shared" si="2"/>
        <v>850</v>
      </c>
      <c r="Q70" s="164">
        <f t="shared" si="3"/>
        <v>800</v>
      </c>
      <c r="R70" s="164">
        <v>820</v>
      </c>
      <c r="S70" s="193">
        <f>P70+20</f>
        <v>870</v>
      </c>
      <c r="T70" s="163">
        <f t="shared" si="5"/>
        <v>25</v>
      </c>
      <c r="U70" s="163">
        <f t="shared" si="6"/>
        <v>35</v>
      </c>
      <c r="V70" s="175">
        <v>20.6</v>
      </c>
      <c r="W70" s="163">
        <v>16</v>
      </c>
      <c r="X70" s="167">
        <f>0</f>
        <v>0</v>
      </c>
      <c r="Y70" s="168">
        <f>2</f>
        <v>2</v>
      </c>
      <c r="Z70" s="176">
        <f t="shared" si="18"/>
        <v>0.27000000000000024</v>
      </c>
      <c r="AA70" s="170">
        <f t="shared" si="19"/>
        <v>0.33750000000000002</v>
      </c>
      <c r="AB70" s="170"/>
      <c r="AC70" s="172" t="s">
        <v>140</v>
      </c>
      <c r="AD70" s="173" t="str">
        <f t="shared" si="20"/>
        <v>not applicable</v>
      </c>
      <c r="AE70" s="173"/>
      <c r="AF70" s="173"/>
      <c r="AG70" s="173" t="str">
        <f t="shared" si="22"/>
        <v>-</v>
      </c>
      <c r="AH70" s="174" t="str">
        <f t="shared" si="21"/>
        <v>no</v>
      </c>
      <c r="AI70" s="172" t="s">
        <v>47</v>
      </c>
      <c r="AJ70" s="172" t="s">
        <v>36</v>
      </c>
      <c r="AK70" s="174" t="s">
        <v>118</v>
      </c>
    </row>
    <row r="71" spans="1:37" ht="25.5">
      <c r="A71" s="157">
        <v>50</v>
      </c>
      <c r="B71" s="158"/>
      <c r="C71" s="161" t="s">
        <v>175</v>
      </c>
      <c r="D71" s="190">
        <v>70761</v>
      </c>
      <c r="E71" s="158">
        <v>920</v>
      </c>
      <c r="F71" s="158">
        <v>830</v>
      </c>
      <c r="G71" s="192">
        <v>800</v>
      </c>
      <c r="H71" s="174"/>
      <c r="I71" s="158">
        <v>208</v>
      </c>
      <c r="J71" s="158">
        <v>185</v>
      </c>
      <c r="K71" s="161" t="s">
        <v>66</v>
      </c>
      <c r="L71" s="174"/>
      <c r="M71" s="191" t="s">
        <v>165</v>
      </c>
      <c r="N71" s="163" t="s">
        <v>44</v>
      </c>
      <c r="O71" s="164">
        <f t="shared" si="2"/>
        <v>920</v>
      </c>
      <c r="P71" s="164">
        <f t="shared" si="2"/>
        <v>830</v>
      </c>
      <c r="Q71" s="164">
        <f t="shared" si="3"/>
        <v>800</v>
      </c>
      <c r="R71" s="164">
        <v>800</v>
      </c>
      <c r="S71" s="193">
        <f>P71+20</f>
        <v>850</v>
      </c>
      <c r="T71" s="163">
        <f t="shared" si="5"/>
        <v>15</v>
      </c>
      <c r="U71" s="163">
        <f t="shared" si="6"/>
        <v>25</v>
      </c>
      <c r="V71" s="165">
        <v>25</v>
      </c>
      <c r="W71" s="166">
        <v>17</v>
      </c>
      <c r="X71" s="167">
        <f>0</f>
        <v>0</v>
      </c>
      <c r="Y71" s="168">
        <f>2</f>
        <v>2</v>
      </c>
      <c r="Z71" s="169">
        <f t="shared" si="18"/>
        <v>0.20250000000000049</v>
      </c>
      <c r="AA71" s="170">
        <f t="shared" si="19"/>
        <v>0.20250000000000049</v>
      </c>
      <c r="AB71" s="171"/>
      <c r="AC71" s="172" t="s">
        <v>33</v>
      </c>
      <c r="AD71" s="173" t="str">
        <f t="shared" si="20"/>
        <v>applicable</v>
      </c>
      <c r="AE71" s="173" t="s">
        <v>35</v>
      </c>
      <c r="AF71" s="173" t="s">
        <v>35</v>
      </c>
      <c r="AG71" s="173" t="str">
        <f t="shared" si="22"/>
        <v>-</v>
      </c>
      <c r="AH71" s="174" t="str">
        <f t="shared" si="21"/>
        <v>N/A</v>
      </c>
      <c r="AI71" s="174" t="s">
        <v>47</v>
      </c>
      <c r="AJ71" s="172" t="s">
        <v>39</v>
      </c>
      <c r="AK71" s="174" t="s">
        <v>176</v>
      </c>
    </row>
    <row r="72" spans="1:37">
      <c r="A72" s="157"/>
      <c r="B72" s="158" t="s">
        <v>44</v>
      </c>
      <c r="C72" s="161" t="s">
        <v>177</v>
      </c>
      <c r="D72" s="190"/>
      <c r="E72" s="158"/>
      <c r="F72" s="158"/>
      <c r="G72" s="192"/>
      <c r="H72" s="174"/>
      <c r="I72" s="158"/>
      <c r="J72" s="158"/>
      <c r="K72" s="161"/>
      <c r="L72" s="174"/>
      <c r="M72" s="191"/>
      <c r="N72" s="163"/>
      <c r="O72" s="164">
        <v>920</v>
      </c>
      <c r="P72" s="164">
        <v>830</v>
      </c>
      <c r="Q72" s="164">
        <v>800</v>
      </c>
      <c r="R72" s="164">
        <v>800</v>
      </c>
      <c r="S72" s="193"/>
      <c r="T72" s="163"/>
      <c r="U72" s="163"/>
      <c r="V72" s="165">
        <v>25</v>
      </c>
      <c r="W72" s="166">
        <v>17</v>
      </c>
      <c r="X72" s="167">
        <f>0</f>
        <v>0</v>
      </c>
      <c r="Y72" s="168">
        <f>2</f>
        <v>2</v>
      </c>
      <c r="Z72" s="169">
        <f t="shared" si="18"/>
        <v>0.20250000000000049</v>
      </c>
      <c r="AA72" s="170">
        <f t="shared" si="19"/>
        <v>0.20250000000000049</v>
      </c>
      <c r="AB72" s="171"/>
      <c r="AC72" s="172" t="s">
        <v>34</v>
      </c>
      <c r="AD72" s="173" t="str">
        <f t="shared" si="20"/>
        <v>-</v>
      </c>
      <c r="AE72" s="173" t="s">
        <v>35</v>
      </c>
      <c r="AF72" s="173" t="s">
        <v>35</v>
      </c>
      <c r="AG72" s="173" t="str">
        <f t="shared" si="22"/>
        <v>-</v>
      </c>
      <c r="AH72" s="174" t="str">
        <f t="shared" si="21"/>
        <v>no</v>
      </c>
      <c r="AI72" s="174" t="s">
        <v>34</v>
      </c>
      <c r="AJ72" s="172" t="s">
        <v>39</v>
      </c>
      <c r="AK72" s="174" t="s">
        <v>178</v>
      </c>
    </row>
    <row r="73" spans="1:37" ht="38.25">
      <c r="A73" s="157">
        <v>51</v>
      </c>
      <c r="B73" s="158"/>
      <c r="C73" s="161" t="s">
        <v>179</v>
      </c>
      <c r="D73" s="160" t="s">
        <v>180</v>
      </c>
      <c r="E73" s="158">
        <v>920</v>
      </c>
      <c r="F73" s="192">
        <v>830</v>
      </c>
      <c r="G73" s="192">
        <v>800</v>
      </c>
      <c r="H73" s="174"/>
      <c r="I73" s="158">
        <v>200</v>
      </c>
      <c r="J73" s="158">
        <v>185</v>
      </c>
      <c r="K73" s="161" t="s">
        <v>32</v>
      </c>
      <c r="L73" s="174"/>
      <c r="M73" s="191" t="s">
        <v>165</v>
      </c>
      <c r="N73" s="163" t="s">
        <v>44</v>
      </c>
      <c r="O73" s="164">
        <f t="shared" si="2"/>
        <v>920</v>
      </c>
      <c r="P73" s="164">
        <f t="shared" si="2"/>
        <v>830</v>
      </c>
      <c r="Q73" s="164">
        <f t="shared" si="3"/>
        <v>800</v>
      </c>
      <c r="R73" s="164">
        <v>800</v>
      </c>
      <c r="S73" s="193">
        <f>P73+20</f>
        <v>850</v>
      </c>
      <c r="T73" s="163">
        <f t="shared" si="5"/>
        <v>15</v>
      </c>
      <c r="U73" s="163">
        <f t="shared" si="6"/>
        <v>25</v>
      </c>
      <c r="V73" s="165">
        <v>22.5</v>
      </c>
      <c r="W73" s="166">
        <v>17</v>
      </c>
      <c r="X73" s="167">
        <f>0</f>
        <v>0</v>
      </c>
      <c r="Y73" s="168">
        <f>2</f>
        <v>2</v>
      </c>
      <c r="Z73" s="169">
        <f t="shared" si="18"/>
        <v>0.20250000000000049</v>
      </c>
      <c r="AA73" s="170">
        <f t="shared" si="19"/>
        <v>0.20250000000000049</v>
      </c>
      <c r="AB73" s="171"/>
      <c r="AC73" s="172" t="s">
        <v>34</v>
      </c>
      <c r="AD73" s="173" t="str">
        <f t="shared" si="20"/>
        <v>-</v>
      </c>
      <c r="AE73" s="173" t="s">
        <v>35</v>
      </c>
      <c r="AF73" s="173" t="s">
        <v>35</v>
      </c>
      <c r="AG73" s="173" t="str">
        <f t="shared" si="22"/>
        <v>-</v>
      </c>
      <c r="AH73" s="174" t="str">
        <f t="shared" si="21"/>
        <v>no</v>
      </c>
      <c r="AI73" s="174" t="s">
        <v>34</v>
      </c>
      <c r="AJ73" s="172" t="s">
        <v>39</v>
      </c>
      <c r="AK73" s="174" t="s">
        <v>181</v>
      </c>
    </row>
    <row r="74" spans="1:37" ht="28.5" customHeight="1">
      <c r="A74" s="157"/>
      <c r="B74" s="158" t="s">
        <v>44</v>
      </c>
      <c r="C74" s="161" t="s">
        <v>182</v>
      </c>
      <c r="D74" s="160"/>
      <c r="E74" s="158"/>
      <c r="F74" s="192"/>
      <c r="G74" s="192"/>
      <c r="H74" s="174"/>
      <c r="I74" s="158"/>
      <c r="J74" s="158"/>
      <c r="K74" s="161"/>
      <c r="L74" s="174"/>
      <c r="M74" s="191"/>
      <c r="N74" s="163"/>
      <c r="O74" s="164">
        <v>920</v>
      </c>
      <c r="P74" s="164">
        <v>830</v>
      </c>
      <c r="Q74" s="164">
        <v>800</v>
      </c>
      <c r="R74" s="164">
        <v>800</v>
      </c>
      <c r="S74" s="193"/>
      <c r="T74" s="163"/>
      <c r="U74" s="163"/>
      <c r="V74" s="165">
        <v>22.5</v>
      </c>
      <c r="W74" s="166">
        <v>17</v>
      </c>
      <c r="X74" s="167">
        <f>0</f>
        <v>0</v>
      </c>
      <c r="Y74" s="168">
        <f>2</f>
        <v>2</v>
      </c>
      <c r="Z74" s="169">
        <f t="shared" si="18"/>
        <v>0.20250000000000049</v>
      </c>
      <c r="AA74" s="170">
        <f t="shared" si="19"/>
        <v>0.20250000000000049</v>
      </c>
      <c r="AB74" s="171"/>
      <c r="AC74" s="172" t="s">
        <v>34</v>
      </c>
      <c r="AD74" s="173" t="str">
        <f t="shared" si="20"/>
        <v>-</v>
      </c>
      <c r="AE74" s="173" t="s">
        <v>35</v>
      </c>
      <c r="AF74" s="173" t="s">
        <v>35</v>
      </c>
      <c r="AG74" s="173" t="str">
        <f t="shared" si="22"/>
        <v>-</v>
      </c>
      <c r="AH74" s="174" t="str">
        <f t="shared" si="21"/>
        <v>no</v>
      </c>
      <c r="AI74" s="174" t="s">
        <v>34</v>
      </c>
      <c r="AJ74" s="172" t="s">
        <v>39</v>
      </c>
      <c r="AK74" s="174" t="s">
        <v>178</v>
      </c>
    </row>
    <row r="75" spans="1:37" hidden="1">
      <c r="A75" s="157">
        <v>52</v>
      </c>
      <c r="B75" s="158"/>
      <c r="C75" s="161" t="s">
        <v>183</v>
      </c>
      <c r="D75" s="160" t="s">
        <v>184</v>
      </c>
      <c r="E75" s="158">
        <v>920</v>
      </c>
      <c r="F75" s="158">
        <v>850</v>
      </c>
      <c r="G75" s="192">
        <v>800</v>
      </c>
      <c r="H75" s="174"/>
      <c r="I75" s="158">
        <v>195</v>
      </c>
      <c r="J75" s="158">
        <v>185</v>
      </c>
      <c r="K75" s="161" t="s">
        <v>66</v>
      </c>
      <c r="L75" s="174"/>
      <c r="M75" s="191" t="s">
        <v>165</v>
      </c>
      <c r="N75" s="163" t="s">
        <v>44</v>
      </c>
      <c r="O75" s="164">
        <f t="shared" si="2"/>
        <v>920</v>
      </c>
      <c r="P75" s="164">
        <f t="shared" si="2"/>
        <v>850</v>
      </c>
      <c r="Q75" s="164">
        <f t="shared" si="3"/>
        <v>800</v>
      </c>
      <c r="R75" s="164">
        <v>820</v>
      </c>
      <c r="S75" s="193">
        <f>P75+20</f>
        <v>870</v>
      </c>
      <c r="T75" s="163">
        <f t="shared" si="5"/>
        <v>25</v>
      </c>
      <c r="U75" s="163">
        <f t="shared" si="6"/>
        <v>35</v>
      </c>
      <c r="V75" s="175">
        <v>20.6</v>
      </c>
      <c r="W75" s="163">
        <v>16</v>
      </c>
      <c r="X75" s="167">
        <f>0</f>
        <v>0</v>
      </c>
      <c r="Y75" s="168">
        <f>2</f>
        <v>2</v>
      </c>
      <c r="Z75" s="176">
        <f t="shared" si="18"/>
        <v>0.27000000000000024</v>
      </c>
      <c r="AA75" s="170">
        <f t="shared" si="19"/>
        <v>0.33750000000000002</v>
      </c>
      <c r="AB75" s="170"/>
      <c r="AC75" s="172" t="s">
        <v>140</v>
      </c>
      <c r="AD75" s="173" t="str">
        <f t="shared" si="20"/>
        <v>not applicable</v>
      </c>
      <c r="AE75" s="173"/>
      <c r="AF75" s="173"/>
      <c r="AG75" s="173" t="str">
        <f t="shared" si="22"/>
        <v>-</v>
      </c>
      <c r="AH75" s="174" t="str">
        <f t="shared" si="21"/>
        <v>no</v>
      </c>
      <c r="AI75" s="172" t="s">
        <v>47</v>
      </c>
      <c r="AJ75" s="172" t="s">
        <v>36</v>
      </c>
      <c r="AK75" s="174" t="s">
        <v>118</v>
      </c>
    </row>
    <row r="76" spans="1:37" hidden="1">
      <c r="A76" s="157">
        <v>53</v>
      </c>
      <c r="B76" s="157"/>
      <c r="C76" s="161" t="s">
        <v>185</v>
      </c>
      <c r="D76" s="177" t="s">
        <v>186</v>
      </c>
      <c r="E76" s="157">
        <v>730</v>
      </c>
      <c r="F76" s="194">
        <v>671</v>
      </c>
      <c r="G76" s="157">
        <v>622</v>
      </c>
      <c r="H76" s="157">
        <v>255</v>
      </c>
      <c r="I76" s="157">
        <v>185</v>
      </c>
      <c r="J76" s="157">
        <v>185</v>
      </c>
      <c r="K76" s="178" t="s">
        <v>66</v>
      </c>
      <c r="L76" s="157">
        <v>243</v>
      </c>
      <c r="M76" s="162"/>
      <c r="N76" s="167" t="s">
        <v>44</v>
      </c>
      <c r="O76" s="164">
        <f t="shared" si="2"/>
        <v>730</v>
      </c>
      <c r="P76" s="164">
        <f t="shared" si="2"/>
        <v>671</v>
      </c>
      <c r="Q76" s="164">
        <f t="shared" si="3"/>
        <v>622</v>
      </c>
      <c r="R76" s="164"/>
      <c r="S76" s="164">
        <f t="shared" si="4"/>
        <v>687</v>
      </c>
      <c r="T76" s="163">
        <f t="shared" si="5"/>
        <v>24.5</v>
      </c>
      <c r="U76" s="163">
        <f t="shared" si="6"/>
        <v>32.5</v>
      </c>
      <c r="V76" s="133"/>
      <c r="X76" s="167">
        <f>0</f>
        <v>0</v>
      </c>
      <c r="Y76" s="168">
        <f>2</f>
        <v>2</v>
      </c>
      <c r="Z76" s="133"/>
      <c r="AA76" s="133"/>
      <c r="AB76" s="133"/>
      <c r="AD76" s="173" t="str">
        <f t="shared" si="20"/>
        <v>applicable</v>
      </c>
      <c r="AE76" s="173"/>
      <c r="AF76" s="173"/>
      <c r="AG76" s="173" t="str">
        <f t="shared" si="22"/>
        <v>-</v>
      </c>
      <c r="AH76" s="174" t="str">
        <f t="shared" si="21"/>
        <v>N/A</v>
      </c>
      <c r="AI76" s="133" t="s">
        <v>47</v>
      </c>
      <c r="AK76" s="133"/>
    </row>
    <row r="77" spans="1:37" hidden="1">
      <c r="A77" s="157">
        <v>54</v>
      </c>
      <c r="B77" s="157"/>
      <c r="C77" s="161" t="s">
        <v>187</v>
      </c>
      <c r="D77" s="195">
        <v>98251</v>
      </c>
      <c r="E77" s="157">
        <v>850</v>
      </c>
      <c r="F77" s="157">
        <v>745</v>
      </c>
      <c r="G77" s="157">
        <v>676</v>
      </c>
      <c r="H77" s="157">
        <v>250</v>
      </c>
      <c r="I77" s="157">
        <v>185</v>
      </c>
      <c r="J77" s="157">
        <v>188</v>
      </c>
      <c r="K77" s="178" t="s">
        <v>66</v>
      </c>
      <c r="L77" s="174"/>
      <c r="M77" s="162"/>
      <c r="N77" s="163"/>
      <c r="O77" s="164">
        <f t="shared" ref="O77:P88" si="23">E77</f>
        <v>850</v>
      </c>
      <c r="P77" s="164">
        <f t="shared" si="23"/>
        <v>745</v>
      </c>
      <c r="Q77" s="164">
        <f t="shared" ref="Q77:Q92" si="24">IF(G77="","N/A",G77)</f>
        <v>676</v>
      </c>
      <c r="R77" s="164"/>
      <c r="S77" s="164">
        <f t="shared" ref="S77:S88" si="25">P77+16</f>
        <v>761</v>
      </c>
      <c r="T77" s="163">
        <f t="shared" ref="T77:T88" si="26">IF(Q77="N/A","N/A",0.5*(P77-Q77))</f>
        <v>34.5</v>
      </c>
      <c r="U77" s="163">
        <f t="shared" ref="U77:U88" si="27">IF(Q77="N/A","N/A",0.5*(S77-Q77))</f>
        <v>42.5</v>
      </c>
      <c r="V77" s="133"/>
      <c r="X77" s="167">
        <f>0</f>
        <v>0</v>
      </c>
      <c r="Y77" s="168">
        <f>2</f>
        <v>2</v>
      </c>
      <c r="Z77" s="133"/>
      <c r="AA77" s="133"/>
      <c r="AB77" s="133"/>
      <c r="AD77" s="173" t="str">
        <f t="shared" si="20"/>
        <v>applicable</v>
      </c>
      <c r="AE77" s="173"/>
      <c r="AF77" s="173"/>
      <c r="AG77" s="173" t="str">
        <f t="shared" si="22"/>
        <v>-</v>
      </c>
      <c r="AH77" s="174" t="str">
        <f t="shared" si="21"/>
        <v>N/A</v>
      </c>
      <c r="AI77" s="133" t="s">
        <v>47</v>
      </c>
      <c r="AK77" s="133"/>
    </row>
    <row r="78" spans="1:37" hidden="1">
      <c r="A78" s="157">
        <v>55</v>
      </c>
      <c r="B78" s="157"/>
      <c r="C78" s="161" t="s">
        <v>188</v>
      </c>
      <c r="D78" s="195">
        <v>103945</v>
      </c>
      <c r="E78" s="157">
        <v>760</v>
      </c>
      <c r="F78" s="157">
        <v>695</v>
      </c>
      <c r="G78" s="157">
        <v>660</v>
      </c>
      <c r="H78" s="157">
        <v>250</v>
      </c>
      <c r="I78" s="157">
        <v>185</v>
      </c>
      <c r="J78" s="157">
        <v>190</v>
      </c>
      <c r="K78" s="178" t="s">
        <v>66</v>
      </c>
      <c r="L78" s="157">
        <v>275</v>
      </c>
      <c r="M78" s="162"/>
      <c r="N78" s="163"/>
      <c r="O78" s="164">
        <f t="shared" si="23"/>
        <v>760</v>
      </c>
      <c r="P78" s="164">
        <f t="shared" si="23"/>
        <v>695</v>
      </c>
      <c r="Q78" s="164">
        <f t="shared" si="24"/>
        <v>660</v>
      </c>
      <c r="R78" s="164"/>
      <c r="S78" s="164">
        <f t="shared" si="25"/>
        <v>711</v>
      </c>
      <c r="T78" s="163">
        <f t="shared" si="26"/>
        <v>17.5</v>
      </c>
      <c r="U78" s="163">
        <f t="shared" si="27"/>
        <v>25.5</v>
      </c>
      <c r="V78" s="133"/>
      <c r="X78" s="167">
        <f>0</f>
        <v>0</v>
      </c>
      <c r="Y78" s="168">
        <f>2</f>
        <v>2</v>
      </c>
      <c r="Z78" s="133"/>
      <c r="AA78" s="133"/>
      <c r="AB78" s="133"/>
      <c r="AD78" s="173" t="str">
        <f t="shared" si="20"/>
        <v>applicable</v>
      </c>
      <c r="AE78" s="173"/>
      <c r="AF78" s="173"/>
      <c r="AG78" s="173" t="str">
        <f t="shared" si="22"/>
        <v>-</v>
      </c>
      <c r="AH78" s="174" t="str">
        <f t="shared" si="21"/>
        <v>N/A</v>
      </c>
      <c r="AI78" s="133" t="s">
        <v>47</v>
      </c>
      <c r="AK78" s="133"/>
    </row>
    <row r="79" spans="1:37" hidden="1">
      <c r="A79" s="157">
        <v>56</v>
      </c>
      <c r="B79" s="157"/>
      <c r="C79" s="161" t="s">
        <v>189</v>
      </c>
      <c r="D79" s="195">
        <v>102695</v>
      </c>
      <c r="E79" s="157">
        <v>840</v>
      </c>
      <c r="F79" s="194">
        <v>790</v>
      </c>
      <c r="G79" s="194">
        <v>770</v>
      </c>
      <c r="H79" s="157">
        <v>250</v>
      </c>
      <c r="I79" s="157">
        <v>185</v>
      </c>
      <c r="J79" s="157">
        <v>170</v>
      </c>
      <c r="K79" s="178" t="s">
        <v>66</v>
      </c>
      <c r="L79" s="157">
        <v>276</v>
      </c>
      <c r="M79" s="162"/>
      <c r="N79" s="163"/>
      <c r="O79" s="164">
        <f t="shared" si="23"/>
        <v>840</v>
      </c>
      <c r="P79" s="164">
        <f t="shared" si="23"/>
        <v>790</v>
      </c>
      <c r="Q79" s="164">
        <f t="shared" si="24"/>
        <v>770</v>
      </c>
      <c r="R79" s="164"/>
      <c r="S79" s="164">
        <f t="shared" si="25"/>
        <v>806</v>
      </c>
      <c r="T79" s="163">
        <f t="shared" si="26"/>
        <v>10</v>
      </c>
      <c r="U79" s="163">
        <f t="shared" si="27"/>
        <v>18</v>
      </c>
      <c r="V79" s="133"/>
      <c r="X79" s="167">
        <f>0</f>
        <v>0</v>
      </c>
      <c r="Y79" s="168">
        <f>2</f>
        <v>2</v>
      </c>
      <c r="Z79" s="133"/>
      <c r="AA79" s="133"/>
      <c r="AB79" s="133"/>
      <c r="AD79" s="173" t="str">
        <f t="shared" si="20"/>
        <v>applicable</v>
      </c>
      <c r="AE79" s="173"/>
      <c r="AF79" s="173"/>
      <c r="AG79" s="173" t="str">
        <f t="shared" si="22"/>
        <v>-</v>
      </c>
      <c r="AH79" s="174" t="str">
        <f t="shared" si="21"/>
        <v>N/A</v>
      </c>
      <c r="AI79" s="133" t="s">
        <v>47</v>
      </c>
      <c r="AK79" s="133"/>
    </row>
    <row r="80" spans="1:37" hidden="1">
      <c r="A80" s="157">
        <v>57</v>
      </c>
      <c r="B80" s="157"/>
      <c r="C80" s="161" t="s">
        <v>190</v>
      </c>
      <c r="D80" s="177" t="s">
        <v>191</v>
      </c>
      <c r="E80" s="157">
        <v>840</v>
      </c>
      <c r="F80" s="157">
        <v>770</v>
      </c>
      <c r="G80" s="157">
        <v>740</v>
      </c>
      <c r="H80" s="157">
        <v>250</v>
      </c>
      <c r="I80" s="157">
        <v>185</v>
      </c>
      <c r="J80" s="157">
        <v>193</v>
      </c>
      <c r="K80" s="178" t="s">
        <v>66</v>
      </c>
      <c r="L80" s="174"/>
      <c r="M80" s="162"/>
      <c r="N80" s="163"/>
      <c r="O80" s="164">
        <f t="shared" si="23"/>
        <v>840</v>
      </c>
      <c r="P80" s="164">
        <f t="shared" si="23"/>
        <v>770</v>
      </c>
      <c r="Q80" s="164">
        <f t="shared" si="24"/>
        <v>740</v>
      </c>
      <c r="R80" s="164"/>
      <c r="S80" s="164">
        <f t="shared" si="25"/>
        <v>786</v>
      </c>
      <c r="T80" s="163">
        <f t="shared" si="26"/>
        <v>15</v>
      </c>
      <c r="U80" s="163">
        <f t="shared" si="27"/>
        <v>23</v>
      </c>
      <c r="V80" s="133"/>
      <c r="X80" s="167">
        <f>0</f>
        <v>0</v>
      </c>
      <c r="Y80" s="168">
        <f>2</f>
        <v>2</v>
      </c>
      <c r="Z80" s="133"/>
      <c r="AA80" s="133"/>
      <c r="AB80" s="133"/>
      <c r="AD80" s="173" t="str">
        <f t="shared" si="20"/>
        <v>applicable</v>
      </c>
      <c r="AE80" s="173"/>
      <c r="AF80" s="173"/>
      <c r="AG80" s="173" t="str">
        <f t="shared" si="22"/>
        <v>-</v>
      </c>
      <c r="AH80" s="174" t="str">
        <f t="shared" si="21"/>
        <v>N/A</v>
      </c>
      <c r="AI80" s="133" t="s">
        <v>47</v>
      </c>
      <c r="AK80" s="133"/>
    </row>
    <row r="81" spans="1:37 16361:16381" hidden="1">
      <c r="A81" s="157"/>
      <c r="B81" s="158" t="s">
        <v>44</v>
      </c>
      <c r="C81" s="161" t="s">
        <v>192</v>
      </c>
      <c r="D81" s="160"/>
      <c r="E81" s="164"/>
      <c r="F81" s="164"/>
      <c r="G81" s="164"/>
      <c r="H81" s="164"/>
      <c r="I81" s="163"/>
      <c r="J81" s="163"/>
      <c r="K81" s="196"/>
      <c r="L81" s="197"/>
      <c r="M81" s="172"/>
      <c r="N81" s="172"/>
      <c r="O81" s="164">
        <v>920</v>
      </c>
      <c r="P81" s="164">
        <v>850</v>
      </c>
      <c r="Q81" s="164">
        <v>820</v>
      </c>
      <c r="R81" s="164">
        <v>820</v>
      </c>
      <c r="S81" s="163"/>
      <c r="T81" s="163"/>
      <c r="U81" s="164"/>
      <c r="V81" s="175">
        <v>20.6</v>
      </c>
      <c r="W81" s="164">
        <v>17</v>
      </c>
      <c r="X81" s="167">
        <f>0</f>
        <v>0</v>
      </c>
      <c r="Y81" s="168">
        <f>2</f>
        <v>2</v>
      </c>
      <c r="Z81" s="176">
        <f t="shared" ref="Z81:Z106" si="28">IF(R81="N/A","N/A",(0.5*P81/100-0.5*AVERAGE(Q81:R81)/100)*1.35)</f>
        <v>0.20250000000000049</v>
      </c>
      <c r="AA81" s="170">
        <f t="shared" ref="AA81:AA83" si="29">IF(Q81="N/A","N/A",(0.5*P81/100-0.5*Q81/100)*1.35)</f>
        <v>0.20250000000000049</v>
      </c>
      <c r="AB81" s="170"/>
      <c r="AC81" s="172" t="s">
        <v>86</v>
      </c>
      <c r="AD81" s="173" t="str">
        <f t="shared" si="20"/>
        <v>applicable</v>
      </c>
      <c r="AE81" s="173"/>
      <c r="AF81" s="173"/>
      <c r="AG81" s="173" t="str">
        <f t="shared" si="22"/>
        <v>not applicable</v>
      </c>
      <c r="AH81" s="174" t="str">
        <f t="shared" si="21"/>
        <v>no</v>
      </c>
      <c r="AI81" s="172" t="s">
        <v>47</v>
      </c>
      <c r="AJ81" s="172" t="s">
        <v>36</v>
      </c>
      <c r="AK81" s="174" t="s">
        <v>193</v>
      </c>
      <c r="XER81" s="198"/>
      <c r="XES81" s="199"/>
      <c r="XET81" s="200"/>
      <c r="XEU81" s="201"/>
      <c r="XEV81" s="164"/>
      <c r="XEW81" s="164"/>
      <c r="XEX81" s="164"/>
      <c r="XEY81" s="164"/>
    </row>
    <row r="82" spans="1:37 16361:16381" hidden="1">
      <c r="A82" s="157">
        <v>58</v>
      </c>
      <c r="B82" s="158"/>
      <c r="C82" s="161" t="s">
        <v>194</v>
      </c>
      <c r="D82" s="186">
        <v>98252</v>
      </c>
      <c r="E82" s="158">
        <v>920</v>
      </c>
      <c r="F82" s="158">
        <v>854</v>
      </c>
      <c r="G82" s="158">
        <v>820</v>
      </c>
      <c r="H82" s="158">
        <v>250</v>
      </c>
      <c r="I82" s="158">
        <v>185</v>
      </c>
      <c r="J82" s="158">
        <v>188</v>
      </c>
      <c r="K82" s="161" t="s">
        <v>66</v>
      </c>
      <c r="L82" s="161" t="s">
        <v>35</v>
      </c>
      <c r="M82" s="162"/>
      <c r="N82" s="163"/>
      <c r="O82" s="164">
        <f t="shared" si="23"/>
        <v>920</v>
      </c>
      <c r="P82" s="164">
        <f t="shared" si="23"/>
        <v>854</v>
      </c>
      <c r="Q82" s="164">
        <f t="shared" si="24"/>
        <v>820</v>
      </c>
      <c r="R82" s="164">
        <v>820</v>
      </c>
      <c r="S82" s="164">
        <f t="shared" si="25"/>
        <v>870</v>
      </c>
      <c r="T82" s="163">
        <f t="shared" si="26"/>
        <v>17</v>
      </c>
      <c r="U82" s="163">
        <f t="shared" si="27"/>
        <v>25</v>
      </c>
      <c r="V82" s="175">
        <v>20</v>
      </c>
      <c r="W82" s="163">
        <v>19</v>
      </c>
      <c r="X82" s="167">
        <f>0</f>
        <v>0</v>
      </c>
      <c r="Y82" s="168">
        <f>2</f>
        <v>2</v>
      </c>
      <c r="Z82" s="176">
        <f t="shared" si="28"/>
        <v>0.22949999999999993</v>
      </c>
      <c r="AA82" s="170">
        <f t="shared" si="29"/>
        <v>0.22949999999999993</v>
      </c>
      <c r="AB82" s="170"/>
      <c r="AC82" s="172" t="s">
        <v>140</v>
      </c>
      <c r="AD82" s="173" t="str">
        <f t="shared" si="20"/>
        <v>applicable</v>
      </c>
      <c r="AE82" s="173"/>
      <c r="AF82" s="173"/>
      <c r="AG82" s="173" t="str">
        <f t="shared" si="22"/>
        <v>-</v>
      </c>
      <c r="AH82" s="174" t="str">
        <f t="shared" si="21"/>
        <v>N/A</v>
      </c>
      <c r="AI82" s="172" t="s">
        <v>47</v>
      </c>
      <c r="AJ82" s="172" t="s">
        <v>36</v>
      </c>
      <c r="AK82" s="174" t="s">
        <v>118</v>
      </c>
    </row>
    <row r="83" spans="1:37 16361:16381">
      <c r="A83" s="157">
        <v>59</v>
      </c>
      <c r="B83" s="158"/>
      <c r="C83" s="161" t="s">
        <v>195</v>
      </c>
      <c r="D83" s="186">
        <v>103123</v>
      </c>
      <c r="E83" s="158">
        <v>920</v>
      </c>
      <c r="F83" s="158">
        <v>854</v>
      </c>
      <c r="G83" s="158">
        <v>820</v>
      </c>
      <c r="H83" s="158">
        <v>250</v>
      </c>
      <c r="I83" s="158">
        <v>200</v>
      </c>
      <c r="J83" s="158">
        <v>185</v>
      </c>
      <c r="K83" s="161" t="s">
        <v>66</v>
      </c>
      <c r="L83" s="161" t="s">
        <v>35</v>
      </c>
      <c r="M83" s="162"/>
      <c r="N83" s="163"/>
      <c r="O83" s="164">
        <f t="shared" si="23"/>
        <v>920</v>
      </c>
      <c r="P83" s="164">
        <f t="shared" si="23"/>
        <v>854</v>
      </c>
      <c r="Q83" s="164">
        <f t="shared" si="24"/>
        <v>820</v>
      </c>
      <c r="R83" s="164">
        <v>820</v>
      </c>
      <c r="S83" s="164">
        <f t="shared" si="25"/>
        <v>870</v>
      </c>
      <c r="T83" s="163">
        <f t="shared" si="26"/>
        <v>17</v>
      </c>
      <c r="U83" s="163">
        <f t="shared" si="27"/>
        <v>25</v>
      </c>
      <c r="V83" s="165">
        <v>22.5</v>
      </c>
      <c r="W83" s="166">
        <v>22</v>
      </c>
      <c r="X83" s="167">
        <f>0</f>
        <v>0</v>
      </c>
      <c r="Y83" s="168">
        <f>2</f>
        <v>2</v>
      </c>
      <c r="Z83" s="169">
        <f t="shared" si="28"/>
        <v>0.22949999999999993</v>
      </c>
      <c r="AA83" s="170">
        <f t="shared" si="29"/>
        <v>0.22949999999999993</v>
      </c>
      <c r="AB83" s="171"/>
      <c r="AC83" s="172" t="s">
        <v>34</v>
      </c>
      <c r="AD83" s="173" t="str">
        <f t="shared" si="20"/>
        <v>-</v>
      </c>
      <c r="AE83" s="173" t="s">
        <v>35</v>
      </c>
      <c r="AF83" s="173" t="s">
        <v>35</v>
      </c>
      <c r="AG83" s="173" t="str">
        <f t="shared" si="22"/>
        <v>-</v>
      </c>
      <c r="AH83" s="174" t="str">
        <f t="shared" si="21"/>
        <v>no</v>
      </c>
      <c r="AI83" s="174" t="s">
        <v>34</v>
      </c>
      <c r="AJ83" s="172" t="s">
        <v>36</v>
      </c>
      <c r="AK83" s="174"/>
    </row>
    <row r="84" spans="1:37 16361:16381" hidden="1">
      <c r="A84" s="157">
        <v>60</v>
      </c>
      <c r="B84" s="157"/>
      <c r="C84" s="158">
        <v>28501</v>
      </c>
      <c r="D84" s="189">
        <v>10448549</v>
      </c>
      <c r="E84" s="157">
        <v>840</v>
      </c>
      <c r="F84" s="157">
        <v>770</v>
      </c>
      <c r="G84" s="157">
        <v>740</v>
      </c>
      <c r="H84" s="157">
        <v>250</v>
      </c>
      <c r="I84" s="157">
        <v>188</v>
      </c>
      <c r="J84" s="157">
        <v>185</v>
      </c>
      <c r="K84" s="178" t="s">
        <v>66</v>
      </c>
      <c r="L84" s="157">
        <v>293</v>
      </c>
      <c r="M84" s="162"/>
      <c r="N84" s="163"/>
      <c r="O84" s="164">
        <f t="shared" si="23"/>
        <v>840</v>
      </c>
      <c r="P84" s="164">
        <f t="shared" si="23"/>
        <v>770</v>
      </c>
      <c r="Q84" s="164">
        <f t="shared" si="24"/>
        <v>740</v>
      </c>
      <c r="R84" s="164"/>
      <c r="S84" s="164">
        <f t="shared" si="25"/>
        <v>786</v>
      </c>
      <c r="T84" s="163">
        <f t="shared" si="26"/>
        <v>15</v>
      </c>
      <c r="U84" s="163">
        <f t="shared" si="27"/>
        <v>23</v>
      </c>
      <c r="V84" s="133"/>
      <c r="X84" s="167">
        <f>0</f>
        <v>0</v>
      </c>
      <c r="Y84" s="168">
        <f>2</f>
        <v>2</v>
      </c>
      <c r="Z84" s="133"/>
      <c r="AA84" s="133"/>
      <c r="AB84" s="133"/>
      <c r="AD84" s="173" t="str">
        <f t="shared" si="20"/>
        <v>applicable</v>
      </c>
      <c r="AE84" s="173"/>
      <c r="AF84" s="173"/>
      <c r="AG84" s="173" t="str">
        <f t="shared" si="22"/>
        <v>-</v>
      </c>
      <c r="AH84" s="174" t="str">
        <f t="shared" si="21"/>
        <v>N/A</v>
      </c>
      <c r="AI84" s="133" t="s">
        <v>47</v>
      </c>
      <c r="AK84" s="133"/>
    </row>
    <row r="85" spans="1:37 16361:16381">
      <c r="A85" s="157">
        <v>61</v>
      </c>
      <c r="B85" s="158"/>
      <c r="C85" s="161" t="s">
        <v>196</v>
      </c>
      <c r="D85" s="186">
        <v>11000001179</v>
      </c>
      <c r="E85" s="158">
        <v>920</v>
      </c>
      <c r="F85" s="158">
        <v>840</v>
      </c>
      <c r="G85" s="158">
        <v>775</v>
      </c>
      <c r="H85" s="158">
        <v>270</v>
      </c>
      <c r="I85" s="158">
        <v>220</v>
      </c>
      <c r="J85" s="158">
        <v>190</v>
      </c>
      <c r="K85" s="161" t="s">
        <v>66</v>
      </c>
      <c r="L85" s="158">
        <v>354</v>
      </c>
      <c r="M85" s="162"/>
      <c r="N85" s="167" t="s">
        <v>44</v>
      </c>
      <c r="O85" s="164">
        <f t="shared" si="23"/>
        <v>920</v>
      </c>
      <c r="P85" s="164">
        <f t="shared" si="23"/>
        <v>840</v>
      </c>
      <c r="Q85" s="164">
        <f t="shared" si="24"/>
        <v>775</v>
      </c>
      <c r="R85" s="164">
        <v>775</v>
      </c>
      <c r="S85" s="164">
        <f t="shared" si="25"/>
        <v>856</v>
      </c>
      <c r="T85" s="163">
        <f t="shared" si="26"/>
        <v>32.5</v>
      </c>
      <c r="U85" s="163">
        <f t="shared" si="27"/>
        <v>40.5</v>
      </c>
      <c r="V85" s="165">
        <v>25</v>
      </c>
      <c r="W85" s="166">
        <v>22</v>
      </c>
      <c r="X85" s="163">
        <f>0</f>
        <v>0</v>
      </c>
      <c r="Y85" s="202">
        <v>1</v>
      </c>
      <c r="Z85" s="169">
        <f t="shared" si="28"/>
        <v>0.43875000000000025</v>
      </c>
      <c r="AA85" s="170">
        <f t="shared" ref="AA85:AA100" si="30">IF(Q85="N/A","N/A",(0.5*P85/100-0.5*Q85/100)*1.35)</f>
        <v>0.43875000000000025</v>
      </c>
      <c r="AB85" s="171" t="s">
        <v>72</v>
      </c>
      <c r="AC85" s="172" t="s">
        <v>34</v>
      </c>
      <c r="AD85" s="173" t="str">
        <f t="shared" si="20"/>
        <v>-</v>
      </c>
      <c r="AE85" s="173" t="s">
        <v>35</v>
      </c>
      <c r="AF85" s="173" t="s">
        <v>35</v>
      </c>
      <c r="AG85" s="173" t="str">
        <f t="shared" si="22"/>
        <v>-</v>
      </c>
      <c r="AH85" s="174" t="str">
        <f t="shared" si="21"/>
        <v>no</v>
      </c>
      <c r="AI85" s="174" t="s">
        <v>34</v>
      </c>
      <c r="AJ85" s="172" t="s">
        <v>36</v>
      </c>
      <c r="AK85" s="174"/>
    </row>
    <row r="86" spans="1:37 16361:16381">
      <c r="A86" s="157">
        <v>62</v>
      </c>
      <c r="B86" s="158"/>
      <c r="C86" s="161" t="s">
        <v>197</v>
      </c>
      <c r="D86" s="186" t="s">
        <v>245</v>
      </c>
      <c r="E86" s="158">
        <v>920</v>
      </c>
      <c r="F86" s="158">
        <v>840</v>
      </c>
      <c r="G86" s="158">
        <v>785</v>
      </c>
      <c r="H86" s="161" t="s">
        <v>198</v>
      </c>
      <c r="I86" s="158">
        <v>220</v>
      </c>
      <c r="J86" s="158">
        <v>190</v>
      </c>
      <c r="K86" s="161" t="s">
        <v>66</v>
      </c>
      <c r="L86" s="158">
        <v>329</v>
      </c>
      <c r="M86" s="162"/>
      <c r="N86" s="167" t="s">
        <v>44</v>
      </c>
      <c r="O86" s="164">
        <f t="shared" si="23"/>
        <v>920</v>
      </c>
      <c r="P86" s="164">
        <f t="shared" si="23"/>
        <v>840</v>
      </c>
      <c r="Q86" s="164">
        <f t="shared" si="24"/>
        <v>785</v>
      </c>
      <c r="R86" s="164">
        <v>785</v>
      </c>
      <c r="S86" s="164">
        <f t="shared" si="25"/>
        <v>856</v>
      </c>
      <c r="T86" s="163">
        <f t="shared" si="26"/>
        <v>27.5</v>
      </c>
      <c r="U86" s="163">
        <f t="shared" si="27"/>
        <v>35.5</v>
      </c>
      <c r="V86" s="165">
        <v>25</v>
      </c>
      <c r="W86" s="166">
        <v>19</v>
      </c>
      <c r="X86" s="163">
        <f>0</f>
        <v>0</v>
      </c>
      <c r="Y86" s="202">
        <v>1</v>
      </c>
      <c r="Z86" s="169">
        <f t="shared" si="28"/>
        <v>0.37125000000000052</v>
      </c>
      <c r="AA86" s="170">
        <f t="shared" si="30"/>
        <v>0.37125000000000052</v>
      </c>
      <c r="AB86" s="171" t="s">
        <v>72</v>
      </c>
      <c r="AC86" s="172" t="s">
        <v>34</v>
      </c>
      <c r="AD86" s="173" t="str">
        <f t="shared" si="20"/>
        <v>-</v>
      </c>
      <c r="AE86" s="173" t="s">
        <v>35</v>
      </c>
      <c r="AF86" s="173" t="s">
        <v>35</v>
      </c>
      <c r="AG86" s="173" t="str">
        <f t="shared" si="22"/>
        <v>-</v>
      </c>
      <c r="AH86" s="174" t="str">
        <f t="shared" si="21"/>
        <v>no</v>
      </c>
      <c r="AI86" s="174" t="s">
        <v>34</v>
      </c>
      <c r="AJ86" s="172" t="s">
        <v>36</v>
      </c>
      <c r="AK86" s="174"/>
    </row>
    <row r="87" spans="1:37 16361:16381">
      <c r="A87" s="157">
        <v>63</v>
      </c>
      <c r="B87" s="158"/>
      <c r="C87" s="161" t="s">
        <v>199</v>
      </c>
      <c r="D87" s="160" t="s">
        <v>200</v>
      </c>
      <c r="E87" s="158">
        <v>920</v>
      </c>
      <c r="F87" s="158">
        <v>840</v>
      </c>
      <c r="G87" s="158">
        <v>810</v>
      </c>
      <c r="H87" s="161" t="s">
        <v>201</v>
      </c>
      <c r="I87" s="158">
        <v>205</v>
      </c>
      <c r="J87" s="158">
        <v>187</v>
      </c>
      <c r="K87" s="161" t="s">
        <v>32</v>
      </c>
      <c r="L87" s="158">
        <v>310</v>
      </c>
      <c r="M87" s="191" t="s">
        <v>165</v>
      </c>
      <c r="N87" s="163"/>
      <c r="O87" s="164">
        <f t="shared" si="23"/>
        <v>920</v>
      </c>
      <c r="P87" s="164">
        <f t="shared" si="23"/>
        <v>840</v>
      </c>
      <c r="Q87" s="164">
        <f t="shared" si="24"/>
        <v>810</v>
      </c>
      <c r="R87" s="164">
        <v>845</v>
      </c>
      <c r="S87" s="164">
        <f t="shared" si="25"/>
        <v>856</v>
      </c>
      <c r="T87" s="163">
        <f t="shared" si="26"/>
        <v>15</v>
      </c>
      <c r="U87" s="163">
        <f t="shared" si="27"/>
        <v>23</v>
      </c>
      <c r="V87" s="165">
        <v>25</v>
      </c>
      <c r="W87" s="166">
        <v>20</v>
      </c>
      <c r="X87" s="167">
        <f>0</f>
        <v>0</v>
      </c>
      <c r="Y87" s="168">
        <f>2</f>
        <v>2</v>
      </c>
      <c r="Z87" s="169">
        <f t="shared" si="28"/>
        <v>8.4375000000000006E-2</v>
      </c>
      <c r="AA87" s="170">
        <f t="shared" si="30"/>
        <v>0.20250000000000049</v>
      </c>
      <c r="AB87" s="171" t="s">
        <v>202</v>
      </c>
      <c r="AC87" s="172" t="s">
        <v>34</v>
      </c>
      <c r="AD87" s="173" t="str">
        <f t="shared" si="20"/>
        <v>-</v>
      </c>
      <c r="AE87" s="173" t="s">
        <v>35</v>
      </c>
      <c r="AF87" s="173" t="s">
        <v>35</v>
      </c>
      <c r="AG87" s="173" t="str">
        <f t="shared" si="22"/>
        <v>-</v>
      </c>
      <c r="AH87" s="174" t="str">
        <f t="shared" si="21"/>
        <v>no</v>
      </c>
      <c r="AI87" s="174" t="s">
        <v>34</v>
      </c>
      <c r="AJ87" s="172" t="s">
        <v>36</v>
      </c>
      <c r="AK87" s="174" t="s">
        <v>203</v>
      </c>
    </row>
    <row r="88" spans="1:37 16361:16381">
      <c r="A88" s="157">
        <v>64</v>
      </c>
      <c r="B88" s="158"/>
      <c r="C88" s="161" t="s">
        <v>204</v>
      </c>
      <c r="D88" s="160" t="s">
        <v>120</v>
      </c>
      <c r="E88" s="158">
        <v>920</v>
      </c>
      <c r="F88" s="158">
        <v>840</v>
      </c>
      <c r="G88" s="158">
        <v>800</v>
      </c>
      <c r="H88" s="158">
        <v>260</v>
      </c>
      <c r="I88" s="158">
        <v>215</v>
      </c>
      <c r="J88" s="158">
        <v>188</v>
      </c>
      <c r="K88" s="161" t="s">
        <v>66</v>
      </c>
      <c r="L88" s="158">
        <v>323</v>
      </c>
      <c r="M88" s="162"/>
      <c r="N88" s="163"/>
      <c r="O88" s="164">
        <f t="shared" si="23"/>
        <v>920</v>
      </c>
      <c r="P88" s="164">
        <f t="shared" si="23"/>
        <v>840</v>
      </c>
      <c r="Q88" s="164">
        <f t="shared" si="24"/>
        <v>800</v>
      </c>
      <c r="R88" s="163">
        <v>800</v>
      </c>
      <c r="S88" s="164">
        <f t="shared" si="25"/>
        <v>856</v>
      </c>
      <c r="T88" s="163">
        <f t="shared" si="26"/>
        <v>20</v>
      </c>
      <c r="U88" s="163">
        <f t="shared" si="27"/>
        <v>28</v>
      </c>
      <c r="V88" s="165">
        <v>25</v>
      </c>
      <c r="W88" s="166">
        <v>20</v>
      </c>
      <c r="X88" s="167">
        <f>0</f>
        <v>0</v>
      </c>
      <c r="Y88" s="168">
        <f>2</f>
        <v>2</v>
      </c>
      <c r="Z88" s="169">
        <f t="shared" si="28"/>
        <v>0.27000000000000024</v>
      </c>
      <c r="AA88" s="170">
        <f t="shared" si="30"/>
        <v>0.27000000000000024</v>
      </c>
      <c r="AB88" s="171" t="s">
        <v>85</v>
      </c>
      <c r="AC88" s="172" t="s">
        <v>86</v>
      </c>
      <c r="AD88" s="173" t="str">
        <f t="shared" si="20"/>
        <v>not applicable</v>
      </c>
      <c r="AE88" s="173" t="s">
        <v>35</v>
      </c>
      <c r="AF88" s="173" t="s">
        <v>35</v>
      </c>
      <c r="AG88" s="173" t="str">
        <f t="shared" si="22"/>
        <v>applicable</v>
      </c>
      <c r="AH88" s="174" t="str">
        <f t="shared" si="21"/>
        <v>no</v>
      </c>
      <c r="AI88" s="174" t="s">
        <v>34</v>
      </c>
      <c r="AJ88" s="172" t="s">
        <v>39</v>
      </c>
      <c r="AK88" s="174" t="s">
        <v>121</v>
      </c>
    </row>
    <row r="89" spans="1:37 16361:16381">
      <c r="A89" s="157"/>
      <c r="B89" s="158" t="s">
        <v>44</v>
      </c>
      <c r="C89" s="161">
        <v>390</v>
      </c>
      <c r="D89" s="160" t="s">
        <v>205</v>
      </c>
      <c r="E89" s="158">
        <v>920</v>
      </c>
      <c r="F89" s="158">
        <v>840</v>
      </c>
      <c r="G89" s="158">
        <v>810</v>
      </c>
      <c r="H89" s="158">
        <v>245</v>
      </c>
      <c r="I89" s="158">
        <v>205</v>
      </c>
      <c r="J89" s="158">
        <v>187</v>
      </c>
      <c r="K89" s="161" t="s">
        <v>66</v>
      </c>
      <c r="L89" s="158">
        <v>302</v>
      </c>
      <c r="M89" s="172"/>
      <c r="N89" s="163" t="s">
        <v>44</v>
      </c>
      <c r="O89" s="164">
        <v>920</v>
      </c>
      <c r="P89" s="164">
        <v>840</v>
      </c>
      <c r="Q89" s="164">
        <f t="shared" si="24"/>
        <v>810</v>
      </c>
      <c r="R89" s="163" t="s">
        <v>33</v>
      </c>
      <c r="S89" s="133"/>
      <c r="T89" s="133"/>
      <c r="U89" s="133"/>
      <c r="V89" s="134">
        <v>22.5</v>
      </c>
      <c r="W89" s="203">
        <v>20</v>
      </c>
      <c r="X89" s="167">
        <f>0</f>
        <v>0</v>
      </c>
      <c r="Y89" s="168">
        <f>2</f>
        <v>2</v>
      </c>
      <c r="Z89" s="169" t="str">
        <f t="shared" si="28"/>
        <v>N/A</v>
      </c>
      <c r="AA89" s="170">
        <f t="shared" si="30"/>
        <v>0.20250000000000049</v>
      </c>
      <c r="AB89" s="171"/>
      <c r="AC89" s="172" t="s">
        <v>39</v>
      </c>
      <c r="AD89" s="173" t="str">
        <f t="shared" si="20"/>
        <v>applicable</v>
      </c>
      <c r="AE89" s="173" t="s">
        <v>40</v>
      </c>
      <c r="AF89" s="173" t="s">
        <v>40</v>
      </c>
      <c r="AG89" s="173" t="str">
        <f t="shared" si="22"/>
        <v>applicable</v>
      </c>
      <c r="AH89" s="174" t="str">
        <f t="shared" si="21"/>
        <v>yes</v>
      </c>
      <c r="AI89" s="174" t="s">
        <v>39</v>
      </c>
      <c r="AJ89" s="172" t="s">
        <v>39</v>
      </c>
      <c r="AK89" s="174"/>
      <c r="XES89" s="198"/>
      <c r="XET89" s="198"/>
      <c r="XEU89" s="204"/>
      <c r="XEV89" s="163"/>
      <c r="XEW89" s="164"/>
      <c r="XEX89" s="164"/>
      <c r="XEY89" s="164"/>
      <c r="XEZ89" s="163"/>
    </row>
    <row r="90" spans="1:37 16361:16381" s="219" customFormat="1">
      <c r="A90" s="205"/>
      <c r="B90" s="206" t="s">
        <v>44</v>
      </c>
      <c r="C90" s="207" t="s">
        <v>206</v>
      </c>
      <c r="D90" s="160" t="s">
        <v>207</v>
      </c>
      <c r="E90" s="206">
        <v>920</v>
      </c>
      <c r="F90" s="206">
        <v>830</v>
      </c>
      <c r="G90" s="158">
        <v>782</v>
      </c>
      <c r="H90" s="158">
        <v>260</v>
      </c>
      <c r="I90" s="158">
        <v>205</v>
      </c>
      <c r="J90" s="158">
        <v>188</v>
      </c>
      <c r="K90" s="161" t="s">
        <v>66</v>
      </c>
      <c r="L90" s="158">
        <v>349</v>
      </c>
      <c r="M90" s="208" t="s">
        <v>208</v>
      </c>
      <c r="N90" s="163" t="s">
        <v>44</v>
      </c>
      <c r="O90" s="209">
        <f t="shared" ref="O90:P92" si="31">E90</f>
        <v>920</v>
      </c>
      <c r="P90" s="209">
        <f t="shared" si="31"/>
        <v>830</v>
      </c>
      <c r="Q90" s="209">
        <f t="shared" si="24"/>
        <v>782</v>
      </c>
      <c r="R90" s="210">
        <v>784</v>
      </c>
      <c r="S90" s="211">
        <f t="shared" ref="S90" si="32">P90+16</f>
        <v>846</v>
      </c>
      <c r="T90" s="212">
        <f t="shared" ref="T90" si="33">IF(Q90="N/A","N/A",0.5*(P90-Q90))</f>
        <v>24</v>
      </c>
      <c r="U90" s="212">
        <f t="shared" ref="U90" si="34">IF(Q90="N/A","N/A",0.5*(S90-Q90))</f>
        <v>32</v>
      </c>
      <c r="V90" s="184">
        <v>25</v>
      </c>
      <c r="W90" s="213">
        <v>16</v>
      </c>
      <c r="X90" s="167">
        <f>0</f>
        <v>0</v>
      </c>
      <c r="Y90" s="168">
        <f>2</f>
        <v>2</v>
      </c>
      <c r="Z90" s="214">
        <f t="shared" si="28"/>
        <v>0.31725000000000048</v>
      </c>
      <c r="AA90" s="215">
        <f t="shared" si="30"/>
        <v>0.32400000000000029</v>
      </c>
      <c r="AB90" s="216"/>
      <c r="AC90" s="217" t="s">
        <v>34</v>
      </c>
      <c r="AD90" s="173" t="str">
        <f t="shared" si="20"/>
        <v>-</v>
      </c>
      <c r="AE90" s="173" t="s">
        <v>35</v>
      </c>
      <c r="AF90" s="173" t="s">
        <v>35</v>
      </c>
      <c r="AG90" s="173" t="str">
        <f t="shared" si="22"/>
        <v>-</v>
      </c>
      <c r="AH90" s="174" t="str">
        <f t="shared" si="21"/>
        <v>no</v>
      </c>
      <c r="AI90" s="174" t="s">
        <v>34</v>
      </c>
      <c r="AJ90" s="217" t="s">
        <v>36</v>
      </c>
      <c r="AK90" s="218"/>
    </row>
    <row r="91" spans="1:37 16361:16381" ht="13.5" customHeight="1">
      <c r="A91" s="220"/>
      <c r="B91" s="163" t="s">
        <v>44</v>
      </c>
      <c r="C91" s="161" t="s">
        <v>209</v>
      </c>
      <c r="D91" s="160" t="s">
        <v>210</v>
      </c>
      <c r="E91" s="158">
        <v>920</v>
      </c>
      <c r="F91" s="158">
        <v>840</v>
      </c>
      <c r="G91" s="158">
        <v>790</v>
      </c>
      <c r="H91" s="158">
        <v>260</v>
      </c>
      <c r="I91" s="158">
        <v>205</v>
      </c>
      <c r="J91" s="158">
        <v>187</v>
      </c>
      <c r="K91" s="161" t="s">
        <v>66</v>
      </c>
      <c r="L91" s="158">
        <v>343</v>
      </c>
      <c r="M91" s="191" t="s">
        <v>159</v>
      </c>
      <c r="N91" s="163" t="s">
        <v>44</v>
      </c>
      <c r="O91" s="209">
        <f t="shared" si="31"/>
        <v>920</v>
      </c>
      <c r="P91" s="209">
        <f t="shared" si="31"/>
        <v>840</v>
      </c>
      <c r="Q91" s="209">
        <f t="shared" si="24"/>
        <v>790</v>
      </c>
      <c r="R91" s="210">
        <v>790</v>
      </c>
      <c r="V91" s="184">
        <v>25</v>
      </c>
      <c r="W91" s="213">
        <v>31.6</v>
      </c>
      <c r="X91" s="167">
        <f>0</f>
        <v>0</v>
      </c>
      <c r="Y91" s="168">
        <f>2</f>
        <v>2</v>
      </c>
      <c r="Z91" s="214">
        <f t="shared" si="28"/>
        <v>0.33750000000000002</v>
      </c>
      <c r="AA91" s="215">
        <f t="shared" si="30"/>
        <v>0.33750000000000002</v>
      </c>
      <c r="AB91" s="216"/>
      <c r="AC91" s="172" t="s">
        <v>86</v>
      </c>
      <c r="AD91" s="173" t="str">
        <f t="shared" si="20"/>
        <v>not applicable</v>
      </c>
      <c r="AE91" s="173" t="s">
        <v>82</v>
      </c>
      <c r="AF91" s="173" t="s">
        <v>40</v>
      </c>
      <c r="AG91" s="173" t="str">
        <f t="shared" si="22"/>
        <v>not applicable</v>
      </c>
      <c r="AH91" s="174" t="str">
        <f t="shared" si="21"/>
        <v>no</v>
      </c>
      <c r="AI91" s="174" t="s">
        <v>34</v>
      </c>
      <c r="AJ91" s="172" t="s">
        <v>39</v>
      </c>
      <c r="AK91" s="174"/>
    </row>
    <row r="92" spans="1:37 16361:16381" ht="12.75" customHeight="1">
      <c r="B92" s="161" t="s">
        <v>44</v>
      </c>
      <c r="C92" s="161" t="s">
        <v>211</v>
      </c>
      <c r="D92" s="186" t="s">
        <v>210</v>
      </c>
      <c r="E92" s="158">
        <v>920</v>
      </c>
      <c r="F92" s="158">
        <v>840</v>
      </c>
      <c r="G92" s="158">
        <v>790</v>
      </c>
      <c r="H92" s="158">
        <v>260</v>
      </c>
      <c r="I92" s="158">
        <v>200</v>
      </c>
      <c r="J92" s="161">
        <v>187</v>
      </c>
      <c r="K92" s="158" t="s">
        <v>66</v>
      </c>
      <c r="L92" s="158">
        <v>345</v>
      </c>
      <c r="M92" s="191" t="s">
        <v>159</v>
      </c>
      <c r="N92" s="163" t="s">
        <v>44</v>
      </c>
      <c r="O92" s="209">
        <f t="shared" si="31"/>
        <v>920</v>
      </c>
      <c r="P92" s="209">
        <f t="shared" si="31"/>
        <v>840</v>
      </c>
      <c r="Q92" s="209">
        <f t="shared" si="24"/>
        <v>790</v>
      </c>
      <c r="R92" s="210">
        <v>790</v>
      </c>
      <c r="S92" s="163"/>
      <c r="T92" s="163"/>
      <c r="U92" s="163"/>
      <c r="V92" s="184">
        <v>22.5</v>
      </c>
      <c r="W92" s="213">
        <v>31.6</v>
      </c>
      <c r="X92" s="167">
        <f>0</f>
        <v>0</v>
      </c>
      <c r="Y92" s="168">
        <f>2</f>
        <v>2</v>
      </c>
      <c r="Z92" s="214">
        <f t="shared" si="28"/>
        <v>0.33750000000000002</v>
      </c>
      <c r="AA92" s="215">
        <f t="shared" si="30"/>
        <v>0.33750000000000002</v>
      </c>
      <c r="AB92" s="216"/>
      <c r="AC92" s="172" t="s">
        <v>86</v>
      </c>
      <c r="AD92" s="173" t="str">
        <f t="shared" si="20"/>
        <v>not applicable</v>
      </c>
      <c r="AE92" s="173" t="s">
        <v>82</v>
      </c>
      <c r="AF92" s="173" t="s">
        <v>40</v>
      </c>
      <c r="AG92" s="173" t="str">
        <f t="shared" si="22"/>
        <v>not applicable</v>
      </c>
      <c r="AH92" s="174" t="str">
        <f t="shared" si="21"/>
        <v>no</v>
      </c>
      <c r="AI92" s="174" t="s">
        <v>34</v>
      </c>
      <c r="AJ92" s="172" t="s">
        <v>39</v>
      </c>
      <c r="AK92" s="174"/>
    </row>
    <row r="93" spans="1:37 16361:16381">
      <c r="A93" s="157"/>
      <c r="B93" s="158" t="s">
        <v>44</v>
      </c>
      <c r="C93" s="161" t="s">
        <v>212</v>
      </c>
      <c r="D93" s="221"/>
      <c r="E93" s="192"/>
      <c r="F93" s="193"/>
      <c r="G93" s="222"/>
      <c r="H93" s="164"/>
      <c r="I93" s="164"/>
      <c r="J93" s="163"/>
      <c r="K93" s="163"/>
      <c r="L93" s="196"/>
      <c r="M93" s="197"/>
      <c r="N93" s="173"/>
      <c r="O93" s="209">
        <v>920</v>
      </c>
      <c r="P93" s="209">
        <v>840</v>
      </c>
      <c r="Q93" s="209">
        <v>783</v>
      </c>
      <c r="R93" s="210">
        <v>783</v>
      </c>
      <c r="S93" s="210"/>
      <c r="T93" s="210"/>
      <c r="U93" s="209"/>
      <c r="V93" s="184">
        <v>25</v>
      </c>
      <c r="W93" s="223">
        <v>15.8</v>
      </c>
      <c r="X93" s="167">
        <f>0</f>
        <v>0</v>
      </c>
      <c r="Y93" s="168">
        <f>2</f>
        <v>2</v>
      </c>
      <c r="Z93" s="214">
        <f t="shared" si="28"/>
        <v>0.3847500000000002</v>
      </c>
      <c r="AA93" s="215">
        <f t="shared" si="30"/>
        <v>0.3847500000000002</v>
      </c>
      <c r="AB93" s="216"/>
      <c r="AC93" s="217" t="s">
        <v>34</v>
      </c>
      <c r="AD93" s="173" t="str">
        <f t="shared" si="20"/>
        <v>-</v>
      </c>
      <c r="AE93" s="173" t="s">
        <v>35</v>
      </c>
      <c r="AF93" s="173" t="s">
        <v>35</v>
      </c>
      <c r="AG93" s="173" t="str">
        <f t="shared" si="22"/>
        <v>-</v>
      </c>
      <c r="AH93" s="174" t="str">
        <f t="shared" si="21"/>
        <v>no</v>
      </c>
      <c r="AI93" s="174" t="s">
        <v>34</v>
      </c>
      <c r="AJ93" s="224" t="s">
        <v>39</v>
      </c>
      <c r="AK93" s="188"/>
      <c r="XES93" s="198"/>
      <c r="XET93" s="199"/>
      <c r="XEU93" s="200"/>
      <c r="XEV93" s="225"/>
      <c r="XEW93" s="225"/>
      <c r="XEX93" s="164"/>
      <c r="XEY93" s="164"/>
      <c r="XEZ93" s="164"/>
      <c r="XFA93" s="164"/>
    </row>
    <row r="94" spans="1:37 16361:16381">
      <c r="A94" s="157"/>
      <c r="B94" s="158" t="s">
        <v>44</v>
      </c>
      <c r="C94" s="161" t="s">
        <v>213</v>
      </c>
      <c r="D94" s="226" t="s">
        <v>214</v>
      </c>
      <c r="E94" s="227">
        <v>920</v>
      </c>
      <c r="F94" s="228">
        <v>840</v>
      </c>
      <c r="G94" s="229" t="s">
        <v>215</v>
      </c>
      <c r="H94" s="230">
        <v>250</v>
      </c>
      <c r="I94" s="228">
        <v>205</v>
      </c>
      <c r="J94" s="228">
        <v>186</v>
      </c>
      <c r="K94" s="228" t="s">
        <v>66</v>
      </c>
      <c r="L94" s="228">
        <v>325</v>
      </c>
      <c r="M94" s="228" t="s">
        <v>159</v>
      </c>
      <c r="N94" s="228" t="s">
        <v>44</v>
      </c>
      <c r="O94" s="163">
        <v>920</v>
      </c>
      <c r="P94" s="163">
        <v>840</v>
      </c>
      <c r="Q94" s="163">
        <v>796</v>
      </c>
      <c r="R94" s="163">
        <v>808</v>
      </c>
      <c r="S94" s="133"/>
      <c r="T94" s="133"/>
      <c r="U94" s="133"/>
      <c r="V94" s="165">
        <v>25</v>
      </c>
      <c r="W94" s="166">
        <v>21</v>
      </c>
      <c r="X94" s="167">
        <f>0</f>
        <v>0</v>
      </c>
      <c r="Y94" s="168">
        <f>2</f>
        <v>2</v>
      </c>
      <c r="Z94" s="214">
        <f t="shared" si="28"/>
        <v>0.25650000000000056</v>
      </c>
      <c r="AA94" s="215">
        <f t="shared" si="30"/>
        <v>0.29700000000000026</v>
      </c>
      <c r="AB94" s="216" t="s">
        <v>78</v>
      </c>
      <c r="AC94" s="224" t="s">
        <v>86</v>
      </c>
      <c r="AD94" s="173" t="str">
        <f t="shared" si="20"/>
        <v>not applicable</v>
      </c>
      <c r="AE94" s="173" t="s">
        <v>40</v>
      </c>
      <c r="AF94" s="173" t="s">
        <v>40</v>
      </c>
      <c r="AG94" s="173" t="str">
        <f t="shared" si="22"/>
        <v>applicable</v>
      </c>
      <c r="AH94" s="174" t="str">
        <f t="shared" si="21"/>
        <v>no</v>
      </c>
      <c r="AI94" s="174" t="s">
        <v>34</v>
      </c>
      <c r="AJ94" s="224" t="s">
        <v>39</v>
      </c>
      <c r="AK94" s="188"/>
      <c r="XEG94" s="198"/>
      <c r="XEH94" s="199"/>
      <c r="XEI94" s="200"/>
      <c r="XEJ94" s="225"/>
      <c r="XEK94" s="225"/>
      <c r="XEL94" s="164"/>
      <c r="XEM94" s="164"/>
      <c r="XEN94" s="164"/>
      <c r="XEO94" s="164"/>
      <c r="XES94" s="198"/>
      <c r="XET94" s="199"/>
      <c r="XEU94" s="200"/>
      <c r="XEV94" s="225"/>
      <c r="XEW94" s="164"/>
      <c r="XEX94" s="172"/>
      <c r="XEY94" s="172"/>
      <c r="XEZ94" s="174"/>
      <c r="XFA94" s="172"/>
    </row>
    <row r="95" spans="1:37 16361:16381">
      <c r="A95" s="157"/>
      <c r="B95" s="158" t="s">
        <v>44</v>
      </c>
      <c r="C95" s="161" t="s">
        <v>216</v>
      </c>
      <c r="D95" s="226" t="s">
        <v>217</v>
      </c>
      <c r="E95" s="228">
        <v>920</v>
      </c>
      <c r="F95" s="228">
        <v>840</v>
      </c>
      <c r="G95" s="228">
        <v>810</v>
      </c>
      <c r="H95" s="228">
        <v>240</v>
      </c>
      <c r="I95" s="228">
        <v>200</v>
      </c>
      <c r="J95" s="228">
        <v>185</v>
      </c>
      <c r="K95" s="228" t="s">
        <v>66</v>
      </c>
      <c r="L95" s="228">
        <v>304</v>
      </c>
      <c r="M95" s="228" t="s">
        <v>159</v>
      </c>
      <c r="N95" s="228" t="s">
        <v>44</v>
      </c>
      <c r="O95" s="163">
        <v>920</v>
      </c>
      <c r="P95" s="163">
        <v>840</v>
      </c>
      <c r="Q95" s="163">
        <v>810</v>
      </c>
      <c r="R95" s="163">
        <v>810</v>
      </c>
      <c r="V95" s="165">
        <v>22.5</v>
      </c>
      <c r="W95" s="166">
        <v>20</v>
      </c>
      <c r="X95" s="167">
        <f>0</f>
        <v>0</v>
      </c>
      <c r="Y95" s="168">
        <f>2</f>
        <v>2</v>
      </c>
      <c r="Z95" s="214">
        <f t="shared" si="28"/>
        <v>0.20250000000000049</v>
      </c>
      <c r="AA95" s="215">
        <f t="shared" si="30"/>
        <v>0.20250000000000049</v>
      </c>
      <c r="AB95" s="216"/>
      <c r="AC95" s="224" t="s">
        <v>39</v>
      </c>
      <c r="AD95" s="173" t="str">
        <f t="shared" si="20"/>
        <v>applicable</v>
      </c>
      <c r="AE95" s="173" t="s">
        <v>40</v>
      </c>
      <c r="AF95" s="173" t="s">
        <v>40</v>
      </c>
      <c r="AG95" s="173" t="str">
        <f t="shared" si="22"/>
        <v>applicable</v>
      </c>
      <c r="AH95" s="174" t="str">
        <f t="shared" si="21"/>
        <v>yes</v>
      </c>
      <c r="AI95" s="174" t="s">
        <v>39</v>
      </c>
      <c r="AJ95" s="224" t="s">
        <v>39</v>
      </c>
      <c r="AK95" s="188"/>
    </row>
    <row r="96" spans="1:37 16361:16381" ht="25.5">
      <c r="A96" s="157"/>
      <c r="B96" s="158" t="s">
        <v>44</v>
      </c>
      <c r="C96" s="161" t="s">
        <v>218</v>
      </c>
      <c r="D96" s="231"/>
      <c r="E96" s="192"/>
      <c r="F96" s="193"/>
      <c r="G96" s="222"/>
      <c r="H96" s="164"/>
      <c r="I96" s="164"/>
      <c r="J96" s="163"/>
      <c r="K96" s="163"/>
      <c r="L96" s="196"/>
      <c r="M96" s="197"/>
      <c r="N96" s="173"/>
      <c r="O96" s="163">
        <v>920</v>
      </c>
      <c r="P96" s="163">
        <v>854</v>
      </c>
      <c r="Q96" s="163" t="s">
        <v>33</v>
      </c>
      <c r="R96" s="163" t="s">
        <v>33</v>
      </c>
      <c r="S96" s="163">
        <v>22.5</v>
      </c>
      <c r="T96" s="163"/>
      <c r="U96" s="163"/>
      <c r="V96" s="165">
        <v>22.5</v>
      </c>
      <c r="W96" s="166" t="s">
        <v>33</v>
      </c>
      <c r="X96" s="167">
        <f>0</f>
        <v>0</v>
      </c>
      <c r="Y96" s="168">
        <f>2</f>
        <v>2</v>
      </c>
      <c r="Z96" s="214" t="s">
        <v>33</v>
      </c>
      <c r="AA96" s="215" t="s">
        <v>33</v>
      </c>
      <c r="AB96" s="216"/>
      <c r="AC96" s="172" t="s">
        <v>33</v>
      </c>
      <c r="AD96" s="173" t="str">
        <f t="shared" si="20"/>
        <v>N/A</v>
      </c>
      <c r="AE96" s="173" t="s">
        <v>35</v>
      </c>
      <c r="AF96" s="173" t="s">
        <v>35</v>
      </c>
      <c r="AG96" s="173" t="str">
        <f t="shared" si="22"/>
        <v>-</v>
      </c>
      <c r="AH96" s="174" t="str">
        <f t="shared" si="21"/>
        <v>N/A</v>
      </c>
      <c r="AI96" s="174" t="s">
        <v>47</v>
      </c>
      <c r="AJ96" s="172" t="s">
        <v>39</v>
      </c>
      <c r="AK96" s="188" t="s">
        <v>219</v>
      </c>
      <c r="XES96" s="198"/>
      <c r="XET96" s="199"/>
      <c r="XEU96" s="200"/>
      <c r="XEV96" s="225"/>
      <c r="XEW96" s="225"/>
      <c r="XEX96" s="164"/>
      <c r="XEY96" s="164"/>
      <c r="XEZ96" s="164"/>
      <c r="XFA96" s="164"/>
    </row>
    <row r="97" spans="1:37 16373:16381">
      <c r="A97" s="157"/>
      <c r="B97" s="158" t="s">
        <v>44</v>
      </c>
      <c r="C97" s="161" t="s">
        <v>218</v>
      </c>
      <c r="D97" s="231" t="s">
        <v>220</v>
      </c>
      <c r="E97" s="192"/>
      <c r="F97" s="193"/>
      <c r="G97" s="222"/>
      <c r="H97" s="164"/>
      <c r="I97" s="164"/>
      <c r="J97" s="163"/>
      <c r="K97" s="163"/>
      <c r="L97" s="196"/>
      <c r="M97" s="197"/>
      <c r="N97" s="173"/>
      <c r="O97" s="163">
        <v>920</v>
      </c>
      <c r="P97" s="163">
        <v>854</v>
      </c>
      <c r="Q97" s="163">
        <v>800</v>
      </c>
      <c r="R97" s="163">
        <v>800</v>
      </c>
      <c r="S97" s="163"/>
      <c r="T97" s="163"/>
      <c r="U97" s="163"/>
      <c r="V97" s="165">
        <v>22.5</v>
      </c>
      <c r="W97" s="166">
        <v>25</v>
      </c>
      <c r="X97" s="167">
        <f>0</f>
        <v>0</v>
      </c>
      <c r="Y97" s="168">
        <f>2</f>
        <v>2</v>
      </c>
      <c r="Z97" s="214">
        <f t="shared" si="28"/>
        <v>0.36449999999999944</v>
      </c>
      <c r="AA97" s="215">
        <f t="shared" si="30"/>
        <v>0.36449999999999944</v>
      </c>
      <c r="AB97" s="171" t="s">
        <v>85</v>
      </c>
      <c r="AC97" s="172" t="s">
        <v>86</v>
      </c>
      <c r="AD97" s="173" t="str">
        <f t="shared" si="20"/>
        <v>not applicable</v>
      </c>
      <c r="AE97" s="173" t="s">
        <v>40</v>
      </c>
      <c r="AF97" s="173" t="s">
        <v>40</v>
      </c>
      <c r="AG97" s="173" t="str">
        <f t="shared" si="22"/>
        <v>not applicable</v>
      </c>
      <c r="AH97" s="174" t="str">
        <f t="shared" si="21"/>
        <v>no</v>
      </c>
      <c r="AI97" s="174" t="s">
        <v>34</v>
      </c>
      <c r="AJ97" s="172" t="s">
        <v>39</v>
      </c>
      <c r="AK97" s="188" t="s">
        <v>221</v>
      </c>
      <c r="XES97" s="198"/>
      <c r="XET97" s="199"/>
      <c r="XEU97" s="200"/>
      <c r="XEV97" s="225"/>
      <c r="XEW97" s="225"/>
      <c r="XEX97" s="164"/>
      <c r="XEY97" s="164"/>
      <c r="XEZ97" s="164"/>
      <c r="XFA97" s="164"/>
    </row>
    <row r="98" spans="1:37 16373:16381">
      <c r="A98" s="157"/>
      <c r="B98" s="158" t="s">
        <v>44</v>
      </c>
      <c r="C98" s="161" t="s">
        <v>218</v>
      </c>
      <c r="D98" s="231"/>
      <c r="E98" s="192"/>
      <c r="F98" s="193"/>
      <c r="G98" s="222"/>
      <c r="H98" s="164"/>
      <c r="I98" s="164"/>
      <c r="J98" s="163"/>
      <c r="K98" s="163"/>
      <c r="L98" s="196"/>
      <c r="M98" s="197"/>
      <c r="N98" s="173"/>
      <c r="O98" s="163">
        <v>920</v>
      </c>
      <c r="P98" s="163">
        <v>852</v>
      </c>
      <c r="Q98" s="163">
        <v>820</v>
      </c>
      <c r="R98" s="163">
        <v>825</v>
      </c>
      <c r="S98" s="163"/>
      <c r="T98" s="163"/>
      <c r="U98" s="163"/>
      <c r="V98" s="165">
        <v>22.5</v>
      </c>
      <c r="W98" s="166">
        <v>22</v>
      </c>
      <c r="X98" s="167">
        <f>0</f>
        <v>0</v>
      </c>
      <c r="Y98" s="168">
        <f>2</f>
        <v>2</v>
      </c>
      <c r="Z98" s="214">
        <f t="shared" si="28"/>
        <v>0.19912499999999997</v>
      </c>
      <c r="AA98" s="215">
        <f t="shared" si="30"/>
        <v>0.21600000000000022</v>
      </c>
      <c r="AB98" s="216"/>
      <c r="AC98" s="172" t="s">
        <v>34</v>
      </c>
      <c r="AD98" s="173" t="str">
        <f t="shared" si="20"/>
        <v>-</v>
      </c>
      <c r="AE98" s="173" t="s">
        <v>35</v>
      </c>
      <c r="AF98" s="173" t="s">
        <v>35</v>
      </c>
      <c r="AG98" s="173" t="str">
        <f t="shared" si="22"/>
        <v>-</v>
      </c>
      <c r="AH98" s="174" t="str">
        <f t="shared" si="21"/>
        <v>no</v>
      </c>
      <c r="AI98" s="174" t="s">
        <v>34</v>
      </c>
      <c r="AJ98" s="172" t="s">
        <v>39</v>
      </c>
      <c r="AK98" s="188" t="s">
        <v>222</v>
      </c>
      <c r="XES98" s="198"/>
      <c r="XET98" s="199"/>
      <c r="XEU98" s="200"/>
      <c r="XEV98" s="225"/>
      <c r="XEW98" s="225"/>
      <c r="XEX98" s="164"/>
      <c r="XEY98" s="164"/>
      <c r="XEZ98" s="164"/>
      <c r="XFA98" s="164"/>
    </row>
    <row r="99" spans="1:37 16373:16381">
      <c r="A99" s="157"/>
      <c r="B99" s="158" t="s">
        <v>44</v>
      </c>
      <c r="C99" s="161" t="s">
        <v>223</v>
      </c>
      <c r="D99" s="231" t="s">
        <v>224</v>
      </c>
      <c r="E99" s="192"/>
      <c r="F99" s="193"/>
      <c r="G99" s="222"/>
      <c r="H99" s="164"/>
      <c r="I99" s="164"/>
      <c r="J99" s="163"/>
      <c r="K99" s="163"/>
      <c r="L99" s="196"/>
      <c r="M99" s="197"/>
      <c r="N99" s="173"/>
      <c r="O99" s="163">
        <v>920</v>
      </c>
      <c r="P99" s="163">
        <v>854</v>
      </c>
      <c r="Q99" s="163">
        <v>820</v>
      </c>
      <c r="R99" s="163">
        <v>820</v>
      </c>
      <c r="S99" s="163">
        <v>22.5</v>
      </c>
      <c r="T99" s="163"/>
      <c r="U99" s="163"/>
      <c r="V99" s="165">
        <v>22.5</v>
      </c>
      <c r="W99" s="166">
        <v>22</v>
      </c>
      <c r="X99" s="167">
        <f>0</f>
        <v>0</v>
      </c>
      <c r="Y99" s="168">
        <f>2</f>
        <v>2</v>
      </c>
      <c r="Z99" s="214">
        <f t="shared" si="28"/>
        <v>0.22949999999999993</v>
      </c>
      <c r="AA99" s="215">
        <f t="shared" si="30"/>
        <v>0.22949999999999993</v>
      </c>
      <c r="AB99" s="216"/>
      <c r="AC99" s="172" t="s">
        <v>34</v>
      </c>
      <c r="AD99" s="173" t="str">
        <f t="shared" si="20"/>
        <v>-</v>
      </c>
      <c r="AE99" s="173" t="s">
        <v>35</v>
      </c>
      <c r="AF99" s="173" t="s">
        <v>35</v>
      </c>
      <c r="AG99" s="173" t="str">
        <f t="shared" si="22"/>
        <v>-</v>
      </c>
      <c r="AH99" s="174" t="str">
        <f t="shared" si="21"/>
        <v>no</v>
      </c>
      <c r="AI99" s="174" t="s">
        <v>34</v>
      </c>
      <c r="AJ99" s="172" t="s">
        <v>36</v>
      </c>
      <c r="AK99" s="188" t="s">
        <v>148</v>
      </c>
      <c r="XES99" s="198"/>
      <c r="XET99" s="199"/>
      <c r="XEU99" s="200"/>
      <c r="XEV99" s="225"/>
      <c r="XEW99" s="225"/>
      <c r="XEX99" s="164"/>
      <c r="XEY99" s="164"/>
      <c r="XEZ99" s="164"/>
      <c r="XFA99" s="164"/>
    </row>
    <row r="100" spans="1:37 16373:16381">
      <c r="A100" s="157"/>
      <c r="B100" s="158" t="s">
        <v>44</v>
      </c>
      <c r="C100" s="161" t="s">
        <v>225</v>
      </c>
      <c r="D100" s="232"/>
      <c r="E100" s="187"/>
      <c r="F100" s="163"/>
      <c r="G100" s="163"/>
      <c r="H100" s="163"/>
      <c r="I100" s="163"/>
      <c r="J100" s="163"/>
      <c r="K100" s="233"/>
      <c r="L100" s="215"/>
      <c r="M100" s="172"/>
      <c r="N100" s="173"/>
      <c r="O100" s="163">
        <v>920</v>
      </c>
      <c r="P100" s="234">
        <v>840</v>
      </c>
      <c r="Q100" s="163">
        <v>796</v>
      </c>
      <c r="R100" s="163">
        <v>800</v>
      </c>
      <c r="V100" s="165">
        <v>22.5</v>
      </c>
      <c r="W100" s="235">
        <v>20</v>
      </c>
      <c r="X100" s="167">
        <f>0</f>
        <v>0</v>
      </c>
      <c r="Y100" s="168">
        <f>2</f>
        <v>2</v>
      </c>
      <c r="Z100" s="236">
        <f t="shared" si="28"/>
        <v>0.28349999999999997</v>
      </c>
      <c r="AA100" s="176">
        <f t="shared" si="30"/>
        <v>0.29700000000000026</v>
      </c>
      <c r="AB100" s="237"/>
      <c r="AC100" s="224" t="s">
        <v>39</v>
      </c>
      <c r="AD100" s="173" t="str">
        <f t="shared" si="20"/>
        <v>not applicable</v>
      </c>
      <c r="AE100" s="173" t="s">
        <v>40</v>
      </c>
      <c r="AF100" s="173" t="s">
        <v>40</v>
      </c>
      <c r="AG100" s="173" t="str">
        <f t="shared" si="22"/>
        <v>applicable</v>
      </c>
      <c r="AH100" s="174" t="str">
        <f t="shared" si="21"/>
        <v>no</v>
      </c>
      <c r="AI100" s="174" t="s">
        <v>34</v>
      </c>
      <c r="AJ100" s="224" t="s">
        <v>39</v>
      </c>
      <c r="AK100" s="188" t="s">
        <v>226</v>
      </c>
    </row>
    <row r="101" spans="1:37 16373:16381">
      <c r="A101" s="157"/>
      <c r="B101" s="158" t="s">
        <v>44</v>
      </c>
      <c r="C101" s="161" t="s">
        <v>227</v>
      </c>
      <c r="D101" s="232" t="s">
        <v>228</v>
      </c>
      <c r="E101" s="163"/>
      <c r="F101" s="234"/>
      <c r="G101" s="163"/>
      <c r="H101" s="163"/>
      <c r="I101" s="163"/>
      <c r="J101" s="220"/>
      <c r="K101" s="238"/>
      <c r="L101" s="176"/>
      <c r="M101" s="224"/>
      <c r="N101" s="224"/>
      <c r="O101" s="163">
        <v>920</v>
      </c>
      <c r="P101" s="239">
        <v>840</v>
      </c>
      <c r="Q101" s="163">
        <v>810</v>
      </c>
      <c r="R101" s="163">
        <v>810</v>
      </c>
      <c r="S101" s="163"/>
      <c r="T101" s="220"/>
      <c r="U101" s="238"/>
      <c r="V101" s="165">
        <v>22.5</v>
      </c>
      <c r="W101" s="166">
        <v>20</v>
      </c>
      <c r="X101" s="167">
        <f>0</f>
        <v>0</v>
      </c>
      <c r="Y101" s="168">
        <f>2</f>
        <v>2</v>
      </c>
      <c r="Z101" s="187">
        <f t="shared" si="28"/>
        <v>0.20250000000000049</v>
      </c>
      <c r="AA101" s="163">
        <f>IF(Q101="N/A","N/A",(0.5*P101/100-0.5*Q101/100)*1.35)</f>
        <v>0.20250000000000049</v>
      </c>
      <c r="AB101" s="167"/>
      <c r="AC101" s="188" t="s">
        <v>39</v>
      </c>
      <c r="AD101" s="173" t="str">
        <f t="shared" si="20"/>
        <v>applicable</v>
      </c>
      <c r="AE101" s="173" t="s">
        <v>40</v>
      </c>
      <c r="AF101" s="173" t="s">
        <v>40</v>
      </c>
      <c r="AG101" s="173" t="str">
        <f t="shared" si="22"/>
        <v>applicable</v>
      </c>
      <c r="AH101" s="174" t="str">
        <f t="shared" si="21"/>
        <v>yes</v>
      </c>
      <c r="AI101" s="174" t="s">
        <v>39</v>
      </c>
      <c r="AJ101" s="224" t="s">
        <v>39</v>
      </c>
      <c r="AK101" s="224"/>
      <c r="XES101" s="198"/>
      <c r="XET101" s="199"/>
      <c r="XEU101" s="200"/>
      <c r="XEV101" s="240"/>
      <c r="XEW101" s="163"/>
      <c r="XEX101" s="234"/>
      <c r="XEY101" s="163"/>
      <c r="XEZ101" s="163"/>
    </row>
    <row r="102" spans="1:37 16373:16381">
      <c r="A102" s="224" t="s">
        <v>229</v>
      </c>
      <c r="B102" s="158" t="s">
        <v>44</v>
      </c>
      <c r="C102" s="241" t="s">
        <v>230</v>
      </c>
      <c r="D102" s="242" t="s">
        <v>241</v>
      </c>
      <c r="E102" s="224"/>
      <c r="F102" s="243"/>
      <c r="G102" s="243"/>
      <c r="H102" s="243"/>
      <c r="I102" s="244"/>
      <c r="J102" s="245"/>
      <c r="K102" s="224"/>
      <c r="L102" s="246"/>
      <c r="N102" s="133"/>
      <c r="O102" s="247">
        <f t="shared" ref="O102:R106" si="35">O$86</f>
        <v>920</v>
      </c>
      <c r="P102" s="247">
        <f t="shared" si="35"/>
        <v>840</v>
      </c>
      <c r="Q102" s="247">
        <f t="shared" si="35"/>
        <v>785</v>
      </c>
      <c r="R102" s="247">
        <f t="shared" si="35"/>
        <v>785</v>
      </c>
      <c r="T102" s="131"/>
      <c r="U102" s="248"/>
      <c r="V102" s="165">
        <v>23.5</v>
      </c>
      <c r="W102" s="166">
        <f t="shared" ref="W102:W106" si="36">W$86</f>
        <v>19</v>
      </c>
      <c r="X102" s="249"/>
      <c r="Y102" s="249"/>
      <c r="Z102" s="169">
        <f t="shared" si="28"/>
        <v>0.37125000000000052</v>
      </c>
      <c r="AA102" s="176">
        <f t="shared" ref="AA102:AA106" si="37">IF(Q102="N/A","N/A",(0.5*P102/100-0.5*Q102/100)*1.35)</f>
        <v>0.37125000000000052</v>
      </c>
      <c r="AB102" s="171" t="s">
        <v>72</v>
      </c>
      <c r="AC102" s="172" t="s">
        <v>34</v>
      </c>
      <c r="AD102" s="173" t="str">
        <f t="shared" si="20"/>
        <v>-</v>
      </c>
      <c r="AE102" s="173" t="s">
        <v>35</v>
      </c>
      <c r="AF102" s="173" t="s">
        <v>35</v>
      </c>
      <c r="AG102" s="173" t="str">
        <f t="shared" si="22"/>
        <v>-</v>
      </c>
      <c r="AH102" s="174" t="str">
        <f t="shared" si="21"/>
        <v>no</v>
      </c>
      <c r="AI102" s="174" t="s">
        <v>34</v>
      </c>
      <c r="AJ102" s="172" t="s">
        <v>36</v>
      </c>
      <c r="AK102" s="174" t="s">
        <v>231</v>
      </c>
      <c r="XES102" s="250"/>
      <c r="XET102" s="251"/>
      <c r="XEU102" s="252"/>
      <c r="XEV102" s="253"/>
      <c r="XEW102" s="132"/>
      <c r="XEX102" s="254"/>
      <c r="XEY102" s="132"/>
      <c r="XEZ102" s="132"/>
    </row>
    <row r="103" spans="1:37 16373:16381">
      <c r="A103" s="255" t="s">
        <v>229</v>
      </c>
      <c r="B103" s="158" t="s">
        <v>44</v>
      </c>
      <c r="C103" s="256" t="s">
        <v>232</v>
      </c>
      <c r="D103" s="257" t="s">
        <v>240</v>
      </c>
      <c r="E103" s="255"/>
      <c r="F103" s="258"/>
      <c r="G103" s="258"/>
      <c r="H103" s="258"/>
      <c r="I103" s="255"/>
      <c r="J103" s="259"/>
      <c r="K103" s="255"/>
      <c r="L103" s="260"/>
      <c r="N103" s="133"/>
      <c r="O103" s="247">
        <f t="shared" si="35"/>
        <v>920</v>
      </c>
      <c r="P103" s="247">
        <f t="shared" si="35"/>
        <v>840</v>
      </c>
      <c r="Q103" s="247">
        <f t="shared" si="35"/>
        <v>785</v>
      </c>
      <c r="R103" s="247">
        <f t="shared" si="35"/>
        <v>785</v>
      </c>
      <c r="T103" s="131"/>
      <c r="U103" s="248"/>
      <c r="V103" s="261">
        <v>25</v>
      </c>
      <c r="W103" s="166">
        <f t="shared" si="36"/>
        <v>19</v>
      </c>
      <c r="X103" s="249"/>
      <c r="Y103" s="249"/>
      <c r="Z103" s="169">
        <f t="shared" si="28"/>
        <v>0.37125000000000052</v>
      </c>
      <c r="AA103" s="176">
        <f t="shared" si="37"/>
        <v>0.37125000000000052</v>
      </c>
      <c r="AB103" s="171" t="s">
        <v>72</v>
      </c>
      <c r="AC103" s="172" t="s">
        <v>34</v>
      </c>
      <c r="AD103" s="173" t="str">
        <f t="shared" si="20"/>
        <v>-</v>
      </c>
      <c r="AE103" s="173" t="s">
        <v>35</v>
      </c>
      <c r="AF103" s="173" t="s">
        <v>35</v>
      </c>
      <c r="AG103" s="173" t="str">
        <f t="shared" si="22"/>
        <v>-</v>
      </c>
      <c r="AH103" s="174" t="str">
        <f t="shared" si="21"/>
        <v>no</v>
      </c>
      <c r="AI103" s="174" t="s">
        <v>34</v>
      </c>
      <c r="AJ103" s="172" t="s">
        <v>36</v>
      </c>
      <c r="AK103" s="174" t="s">
        <v>231</v>
      </c>
      <c r="XES103" s="250"/>
      <c r="XET103" s="251"/>
      <c r="XEU103" s="252"/>
      <c r="XEV103" s="253"/>
      <c r="XEW103" s="132"/>
      <c r="XEX103" s="254"/>
      <c r="XEY103" s="132"/>
      <c r="XEZ103" s="132"/>
    </row>
    <row r="104" spans="1:37 16373:16381">
      <c r="A104" s="224" t="s">
        <v>229</v>
      </c>
      <c r="B104" s="158" t="s">
        <v>44</v>
      </c>
      <c r="C104" s="241" t="s">
        <v>237</v>
      </c>
      <c r="D104" s="242" t="s">
        <v>242</v>
      </c>
      <c r="E104" s="224"/>
      <c r="F104" s="243"/>
      <c r="G104" s="243"/>
      <c r="H104" s="243"/>
      <c r="I104" s="244"/>
      <c r="J104" s="245"/>
      <c r="K104" s="224"/>
      <c r="L104" s="246"/>
      <c r="N104" s="133"/>
      <c r="O104" s="247">
        <f t="shared" si="35"/>
        <v>920</v>
      </c>
      <c r="P104" s="247">
        <f t="shared" si="35"/>
        <v>840</v>
      </c>
      <c r="Q104" s="247">
        <f t="shared" si="35"/>
        <v>785</v>
      </c>
      <c r="R104" s="247">
        <f t="shared" si="35"/>
        <v>785</v>
      </c>
      <c r="T104" s="131"/>
      <c r="U104" s="248"/>
      <c r="V104" s="165">
        <v>23.5</v>
      </c>
      <c r="W104" s="166">
        <f t="shared" si="36"/>
        <v>19</v>
      </c>
      <c r="X104" s="249"/>
      <c r="Y104" s="249"/>
      <c r="Z104" s="169">
        <f t="shared" si="28"/>
        <v>0.37125000000000052</v>
      </c>
      <c r="AA104" s="176">
        <f t="shared" si="37"/>
        <v>0.37125000000000052</v>
      </c>
      <c r="AB104" s="171" t="s">
        <v>72</v>
      </c>
      <c r="AC104" s="172" t="s">
        <v>34</v>
      </c>
      <c r="AD104" s="173" t="str">
        <f t="shared" si="20"/>
        <v>-</v>
      </c>
      <c r="AE104" s="173" t="s">
        <v>35</v>
      </c>
      <c r="AF104" s="173" t="s">
        <v>35</v>
      </c>
      <c r="AG104" s="173" t="str">
        <f t="shared" si="22"/>
        <v>-</v>
      </c>
      <c r="AH104" s="174" t="str">
        <f t="shared" si="21"/>
        <v>no</v>
      </c>
      <c r="AI104" s="174" t="s">
        <v>34</v>
      </c>
      <c r="AJ104" s="172" t="s">
        <v>36</v>
      </c>
      <c r="AK104" s="174" t="s">
        <v>231</v>
      </c>
      <c r="XES104" s="250"/>
      <c r="XET104" s="251"/>
      <c r="XEU104" s="252"/>
      <c r="XEV104" s="253"/>
      <c r="XEW104" s="132"/>
      <c r="XEX104" s="254"/>
      <c r="XEY104" s="132"/>
      <c r="XEZ104" s="132"/>
    </row>
    <row r="105" spans="1:37 16373:16381">
      <c r="A105" s="255" t="s">
        <v>229</v>
      </c>
      <c r="B105" s="158" t="s">
        <v>44</v>
      </c>
      <c r="C105" s="256" t="s">
        <v>238</v>
      </c>
      <c r="D105" s="242" t="s">
        <v>243</v>
      </c>
      <c r="E105" s="255"/>
      <c r="F105" s="258"/>
      <c r="G105" s="258"/>
      <c r="H105" s="258"/>
      <c r="I105" s="255"/>
      <c r="J105" s="259"/>
      <c r="K105" s="255"/>
      <c r="L105" s="260"/>
      <c r="N105" s="133"/>
      <c r="O105" s="247">
        <f t="shared" si="35"/>
        <v>920</v>
      </c>
      <c r="P105" s="247">
        <f t="shared" si="35"/>
        <v>840</v>
      </c>
      <c r="Q105" s="247">
        <f t="shared" si="35"/>
        <v>785</v>
      </c>
      <c r="R105" s="247">
        <f t="shared" si="35"/>
        <v>785</v>
      </c>
      <c r="T105" s="131"/>
      <c r="U105" s="248"/>
      <c r="V105" s="261">
        <v>25</v>
      </c>
      <c r="W105" s="166">
        <f t="shared" si="36"/>
        <v>19</v>
      </c>
      <c r="X105" s="249"/>
      <c r="Y105" s="249"/>
      <c r="Z105" s="169">
        <f t="shared" si="28"/>
        <v>0.37125000000000052</v>
      </c>
      <c r="AA105" s="176">
        <f t="shared" si="37"/>
        <v>0.37125000000000052</v>
      </c>
      <c r="AB105" s="171" t="s">
        <v>72</v>
      </c>
      <c r="AC105" s="172" t="s">
        <v>34</v>
      </c>
      <c r="AD105" s="173" t="str">
        <f t="shared" si="20"/>
        <v>-</v>
      </c>
      <c r="AE105" s="173" t="s">
        <v>35</v>
      </c>
      <c r="AF105" s="173" t="s">
        <v>35</v>
      </c>
      <c r="AG105" s="173" t="str">
        <f t="shared" si="22"/>
        <v>-</v>
      </c>
      <c r="AH105" s="174" t="str">
        <f t="shared" si="21"/>
        <v>no</v>
      </c>
      <c r="AI105" s="174" t="s">
        <v>34</v>
      </c>
      <c r="AJ105" s="172" t="s">
        <v>36</v>
      </c>
      <c r="AK105" s="174" t="s">
        <v>231</v>
      </c>
      <c r="XES105" s="250"/>
      <c r="XET105" s="251"/>
      <c r="XEU105" s="252"/>
      <c r="XEV105" s="253"/>
      <c r="XEW105" s="132"/>
      <c r="XEX105" s="254"/>
      <c r="XEY105" s="132"/>
      <c r="XEZ105" s="132"/>
    </row>
    <row r="106" spans="1:37 16373:16381">
      <c r="A106" s="255" t="s">
        <v>229</v>
      </c>
      <c r="B106" s="158" t="s">
        <v>44</v>
      </c>
      <c r="C106" s="256" t="s">
        <v>239</v>
      </c>
      <c r="D106" s="242" t="s">
        <v>244</v>
      </c>
      <c r="E106" s="255"/>
      <c r="F106" s="258"/>
      <c r="G106" s="258"/>
      <c r="H106" s="258"/>
      <c r="I106" s="255"/>
      <c r="J106" s="259"/>
      <c r="K106" s="255"/>
      <c r="L106" s="260"/>
      <c r="N106" s="133"/>
      <c r="O106" s="247">
        <f t="shared" si="35"/>
        <v>920</v>
      </c>
      <c r="P106" s="247">
        <f t="shared" si="35"/>
        <v>840</v>
      </c>
      <c r="Q106" s="247">
        <f t="shared" si="35"/>
        <v>785</v>
      </c>
      <c r="R106" s="247">
        <f t="shared" si="35"/>
        <v>785</v>
      </c>
      <c r="T106" s="131"/>
      <c r="U106" s="248"/>
      <c r="V106" s="261">
        <v>25</v>
      </c>
      <c r="W106" s="166">
        <f t="shared" si="36"/>
        <v>19</v>
      </c>
      <c r="X106" s="249"/>
      <c r="Y106" s="249"/>
      <c r="Z106" s="169">
        <f t="shared" si="28"/>
        <v>0.37125000000000052</v>
      </c>
      <c r="AA106" s="176">
        <f t="shared" si="37"/>
        <v>0.37125000000000052</v>
      </c>
      <c r="AB106" s="171" t="s">
        <v>72</v>
      </c>
      <c r="AC106" s="172" t="s">
        <v>34</v>
      </c>
      <c r="AD106" s="173" t="str">
        <f t="shared" si="20"/>
        <v>-</v>
      </c>
      <c r="AE106" s="173" t="s">
        <v>35</v>
      </c>
      <c r="AF106" s="173" t="s">
        <v>35</v>
      </c>
      <c r="AG106" s="173" t="str">
        <f t="shared" si="22"/>
        <v>-</v>
      </c>
      <c r="AH106" s="174" t="str">
        <f t="shared" si="21"/>
        <v>no</v>
      </c>
      <c r="AI106" s="174" t="s">
        <v>34</v>
      </c>
      <c r="AJ106" s="172" t="s">
        <v>36</v>
      </c>
      <c r="AK106" s="174" t="s">
        <v>231</v>
      </c>
      <c r="XES106" s="250"/>
      <c r="XET106" s="251"/>
      <c r="XEU106" s="252"/>
      <c r="XEV106" s="253"/>
      <c r="XEW106" s="132"/>
      <c r="XEX106" s="254"/>
      <c r="XEY106" s="132"/>
      <c r="XEZ106" s="132"/>
    </row>
    <row r="107" spans="1:37 16373:16381">
      <c r="AG107" s="262"/>
      <c r="AH107" s="263"/>
      <c r="AI107" s="264"/>
    </row>
    <row r="108" spans="1:37 16373:16381">
      <c r="C108" s="265" t="s">
        <v>233</v>
      </c>
      <c r="AH108" s="266"/>
    </row>
    <row r="109" spans="1:37 16373:16381">
      <c r="C109" s="265" t="s">
        <v>234</v>
      </c>
      <c r="AH109" s="266"/>
    </row>
    <row r="110" spans="1:37 16373:16381">
      <c r="AH110" s="266"/>
    </row>
  </sheetData>
  <autoFilter ref="A2:AK103" xr:uid="{00000000-0009-0000-0000-000000000000}">
    <filterColumn colId="21">
      <filters>
        <filter val="20 (spec)"/>
        <filter val="22,5"/>
        <filter val="23,5"/>
        <filter val="25"/>
        <filter val="25,0"/>
      </filters>
    </filterColumn>
  </autoFilter>
  <mergeCells count="66">
    <mergeCell ref="I31:I32"/>
    <mergeCell ref="J31:J32"/>
    <mergeCell ref="K31:K32"/>
    <mergeCell ref="L31:L32"/>
    <mergeCell ref="A33:A34"/>
    <mergeCell ref="C33:C34"/>
    <mergeCell ref="D33:D34"/>
    <mergeCell ref="F33:F34"/>
    <mergeCell ref="G33:G34"/>
    <mergeCell ref="H33:H34"/>
    <mergeCell ref="A31:A32"/>
    <mergeCell ref="C31:C32"/>
    <mergeCell ref="D31:D32"/>
    <mergeCell ref="F31:F32"/>
    <mergeCell ref="G31:G32"/>
    <mergeCell ref="H31:H32"/>
    <mergeCell ref="I33:I34"/>
    <mergeCell ref="J33:J34"/>
    <mergeCell ref="K33:K34"/>
    <mergeCell ref="L33:L34"/>
    <mergeCell ref="A48:A52"/>
    <mergeCell ref="C48:C52"/>
    <mergeCell ref="E48:E52"/>
    <mergeCell ref="G48:G49"/>
    <mergeCell ref="I48:I52"/>
    <mergeCell ref="V48:V52"/>
    <mergeCell ref="H49:H50"/>
    <mergeCell ref="F50:F51"/>
    <mergeCell ref="G50:G51"/>
    <mergeCell ref="H51:H52"/>
    <mergeCell ref="J51:J52"/>
    <mergeCell ref="J53:J56"/>
    <mergeCell ref="M53:M55"/>
    <mergeCell ref="V53:V56"/>
    <mergeCell ref="A57:A60"/>
    <mergeCell ref="C57:C60"/>
    <mergeCell ref="E57:E60"/>
    <mergeCell ref="G57:G60"/>
    <mergeCell ref="H57:H60"/>
    <mergeCell ref="I57:I60"/>
    <mergeCell ref="J57:J60"/>
    <mergeCell ref="A53:A56"/>
    <mergeCell ref="C53:C56"/>
    <mergeCell ref="E53:E56"/>
    <mergeCell ref="F53:F56"/>
    <mergeCell ref="G53:G56"/>
    <mergeCell ref="I53:I56"/>
    <mergeCell ref="L57:L60"/>
    <mergeCell ref="A61:A62"/>
    <mergeCell ref="C61:C62"/>
    <mergeCell ref="E61:E62"/>
    <mergeCell ref="G61:G62"/>
    <mergeCell ref="H61:H62"/>
    <mergeCell ref="I61:I62"/>
    <mergeCell ref="J61:J62"/>
    <mergeCell ref="V63:V64"/>
    <mergeCell ref="M61:M62"/>
    <mergeCell ref="V61:V62"/>
    <mergeCell ref="A63:A64"/>
    <mergeCell ref="C63:C64"/>
    <mergeCell ref="E63:E64"/>
    <mergeCell ref="G63:G64"/>
    <mergeCell ref="H63:H64"/>
    <mergeCell ref="I63:I64"/>
    <mergeCell ref="J63:J64"/>
    <mergeCell ref="M63:M64"/>
  </mergeCells>
  <conditionalFormatting sqref="K81:L81">
    <cfRule type="cellIs" dxfId="74" priority="52" operator="lessThan">
      <formula>0.23</formula>
    </cfRule>
  </conditionalFormatting>
  <conditionalFormatting sqref="L93:M93">
    <cfRule type="cellIs" dxfId="73" priority="53" operator="lessThan">
      <formula>0.23</formula>
    </cfRule>
  </conditionalFormatting>
  <conditionalFormatting sqref="L96:M99">
    <cfRule type="cellIs" dxfId="72" priority="49" operator="lessThan">
      <formula>0.23</formula>
    </cfRule>
  </conditionalFormatting>
  <conditionalFormatting sqref="N100:N106">
    <cfRule type="cellIs" dxfId="71" priority="47" operator="equal">
      <formula>"Reference"</formula>
    </cfRule>
    <cfRule type="cellIs" dxfId="70" priority="48" operator="equal">
      <formula>"yes"</formula>
    </cfRule>
  </conditionalFormatting>
  <conditionalFormatting sqref="T3:T80 T82:T88 T90">
    <cfRule type="cellIs" dxfId="69" priority="55" operator="lessThan">
      <formula>25</formula>
    </cfRule>
  </conditionalFormatting>
  <conditionalFormatting sqref="U3:U80 U82:U88 U90">
    <cfRule type="cellIs" dxfId="68" priority="54" operator="lessThan">
      <formula>25</formula>
    </cfRule>
  </conditionalFormatting>
  <conditionalFormatting sqref="Z101:Z106">
    <cfRule type="cellIs" dxfId="67" priority="45" operator="equal">
      <formula>"Reference"</formula>
    </cfRule>
    <cfRule type="cellIs" dxfId="66" priority="46" operator="equal">
      <formula>"yes"</formula>
    </cfRule>
  </conditionalFormatting>
  <conditionalFormatting sqref="AC1:AC1048576">
    <cfRule type="cellIs" dxfId="65" priority="31" operator="equal">
      <formula>$AC$66</formula>
    </cfRule>
    <cfRule type="cellIs" dxfId="64" priority="34" operator="equal">
      <formula>"only overview drawing"</formula>
    </cfRule>
    <cfRule type="cellIs" dxfId="63" priority="35" operator="equal">
      <formula>"partially"</formula>
    </cfRule>
    <cfRule type="cellIs" dxfId="62" priority="42" operator="equal">
      <formula>"yes"</formula>
    </cfRule>
  </conditionalFormatting>
  <conditionalFormatting sqref="AC3:AC106">
    <cfRule type="cellIs" dxfId="61" priority="36" operator="equal">
      <formula>"No"</formula>
    </cfRule>
  </conditionalFormatting>
  <conditionalFormatting sqref="AD3:AD106">
    <cfRule type="cellIs" dxfId="60" priority="40" operator="equal">
      <formula>"applicable"</formula>
    </cfRule>
    <cfRule type="cellIs" dxfId="59" priority="41" operator="equal">
      <formula>"not applicable"</formula>
    </cfRule>
  </conditionalFormatting>
  <conditionalFormatting sqref="AD37:AG37">
    <cfRule type="cellIs" dxfId="58" priority="21" operator="equal">
      <formula>"applicable"</formula>
    </cfRule>
    <cfRule type="cellIs" dxfId="57" priority="22" operator="equal">
      <formula>"not applicable"</formula>
    </cfRule>
  </conditionalFormatting>
  <conditionalFormatting sqref="AD43:AG43">
    <cfRule type="cellIs" dxfId="56" priority="19" operator="equal">
      <formula>"applicable"</formula>
    </cfRule>
    <cfRule type="cellIs" dxfId="55" priority="20" operator="equal">
      <formula>"not applicable"</formula>
    </cfRule>
  </conditionalFormatting>
  <conditionalFormatting sqref="AD53:AG54">
    <cfRule type="cellIs" dxfId="54" priority="17" operator="equal">
      <formula>"applicable"</formula>
    </cfRule>
    <cfRule type="cellIs" dxfId="53" priority="18" operator="equal">
      <formula>"not applicable"</formula>
    </cfRule>
  </conditionalFormatting>
  <conditionalFormatting sqref="AD72:AG72">
    <cfRule type="cellIs" dxfId="52" priority="15" operator="equal">
      <formula>"applicable"</formula>
    </cfRule>
    <cfRule type="cellIs" dxfId="51" priority="16" operator="equal">
      <formula>"not applicable"</formula>
    </cfRule>
  </conditionalFormatting>
  <conditionalFormatting sqref="AD83:AG83">
    <cfRule type="cellIs" dxfId="50" priority="13" operator="equal">
      <formula>"applicable"</formula>
    </cfRule>
    <cfRule type="cellIs" dxfId="49" priority="14" operator="equal">
      <formula>"not applicable"</formula>
    </cfRule>
  </conditionalFormatting>
  <conditionalFormatting sqref="AD85:AG87">
    <cfRule type="cellIs" dxfId="48" priority="11" operator="equal">
      <formula>"applicable"</formula>
    </cfRule>
    <cfRule type="cellIs" dxfId="47" priority="12" operator="equal">
      <formula>"not applicable"</formula>
    </cfRule>
  </conditionalFormatting>
  <conditionalFormatting sqref="AD90:AG90">
    <cfRule type="cellIs" dxfId="46" priority="9" operator="equal">
      <formula>"applicable"</formula>
    </cfRule>
    <cfRule type="cellIs" dxfId="45" priority="10" operator="equal">
      <formula>"not applicable"</formula>
    </cfRule>
  </conditionalFormatting>
  <conditionalFormatting sqref="AD93:AG93">
    <cfRule type="cellIs" dxfId="44" priority="7" operator="equal">
      <formula>"applicable"</formula>
    </cfRule>
    <cfRule type="cellIs" dxfId="43" priority="8" operator="equal">
      <formula>"not applicable"</formula>
    </cfRule>
  </conditionalFormatting>
  <conditionalFormatting sqref="AD96:AG96">
    <cfRule type="cellIs" dxfId="42" priority="5" operator="equal">
      <formula>"applicable"</formula>
    </cfRule>
    <cfRule type="cellIs" dxfId="41" priority="6" operator="equal">
      <formula>"not applicable"</formula>
    </cfRule>
  </conditionalFormatting>
  <conditionalFormatting sqref="AD98:AG99">
    <cfRule type="cellIs" dxfId="40" priority="3" operator="equal">
      <formula>"applicable"</formula>
    </cfRule>
    <cfRule type="cellIs" dxfId="39" priority="4" operator="equal">
      <formula>"not applicable"</formula>
    </cfRule>
  </conditionalFormatting>
  <conditionalFormatting sqref="AD102:AG106">
    <cfRule type="cellIs" dxfId="38" priority="1" operator="equal">
      <formula>"applicable"</formula>
    </cfRule>
    <cfRule type="cellIs" dxfId="37" priority="2" operator="equal">
      <formula>"not applicable"</formula>
    </cfRule>
  </conditionalFormatting>
  <conditionalFormatting sqref="AD1:AH2 AD3:AG110 AD111:AH1048576">
    <cfRule type="cellIs" dxfId="36" priority="37" operator="equal">
      <formula>"N/A"</formula>
    </cfRule>
  </conditionalFormatting>
  <conditionalFormatting sqref="AE29:AF36">
    <cfRule type="cellIs" dxfId="35" priority="23" operator="equal">
      <formula>"applicable"</formula>
    </cfRule>
    <cfRule type="cellIs" dxfId="34" priority="24" operator="equal">
      <formula>"not applicable"</formula>
    </cfRule>
  </conditionalFormatting>
  <conditionalFormatting sqref="AE3:AG30 AG29:AG106 AE38:AF42 AE44:AF52 AE55:AF71 AE73:AF82 AE84:AF84 AE88:AF89 AE91:AF92 AE94:AF95 AE97:AF97 AE100:AF101">
    <cfRule type="cellIs" dxfId="33" priority="38" operator="equal">
      <formula>"applicable"</formula>
    </cfRule>
    <cfRule type="cellIs" dxfId="32" priority="39" operator="equal">
      <formula>"not applicable"</formula>
    </cfRule>
  </conditionalFormatting>
  <conditionalFormatting sqref="AH3:AH110">
    <cfRule type="cellIs" dxfId="31" priority="25" operator="equal">
      <formula>"N/A"</formula>
    </cfRule>
    <cfRule type="cellIs" dxfId="30" priority="26" operator="equal">
      <formula>"no"</formula>
    </cfRule>
    <cfRule type="cellIs" dxfId="29" priority="27" operator="equal">
      <formula>"Reference for comparison"</formula>
    </cfRule>
    <cfRule type="cellIs" dxfId="28" priority="28" operator="equal">
      <formula>"Reference for comparicion"</formula>
    </cfRule>
    <cfRule type="cellIs" dxfId="27" priority="29" operator="equal">
      <formula>"Reference"</formula>
    </cfRule>
    <cfRule type="cellIs" dxfId="26" priority="30" operator="equal">
      <formula>"yes"</formula>
    </cfRule>
  </conditionalFormatting>
  <conditionalFormatting sqref="AI1:AI1048576">
    <cfRule type="cellIs" dxfId="25" priority="32" operator="equal">
      <formula>$AI$66</formula>
    </cfRule>
    <cfRule type="cellIs" dxfId="24" priority="33" operator="equal">
      <formula>"no"</formula>
    </cfRule>
    <cfRule type="cellIs" dxfId="23" priority="43" operator="equal">
      <formula>"Reference for comparison"</formula>
    </cfRule>
    <cfRule type="cellIs" dxfId="22" priority="44" operator="equal">
      <formula>"Reference for comparicion"</formula>
    </cfRule>
    <cfRule type="cellIs" dxfId="21" priority="50" operator="equal">
      <formula>"Reference"</formula>
    </cfRule>
    <cfRule type="cellIs" dxfId="20" priority="51" operator="equal">
      <formula>"yes"</formula>
    </cfRule>
  </conditionalFormatting>
  <pageMargins left="0.25" right="0.25" top="0.75" bottom="0.75" header="0.3" footer="0.3"/>
  <pageSetup paperSize="8" scale="24" orientation="landscape" r:id="rId1"/>
  <headerFooter>
    <oddFooter>&amp;L&amp;F</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XEU109"/>
  <sheetViews>
    <sheetView topLeftCell="C1" zoomScaleNormal="100" workbookViewId="0">
      <pane ySplit="1" topLeftCell="A2" activePane="bottomLeft" state="frozen"/>
      <selection pane="bottomLeft" activeCell="AC1" sqref="AC1:AE1"/>
    </sheetView>
  </sheetViews>
  <sheetFormatPr baseColWidth="10" defaultColWidth="9.33203125" defaultRowHeight="12.75"/>
  <cols>
    <col min="1" max="1" width="7.1640625" style="5" hidden="1" customWidth="1"/>
    <col min="2" max="2" width="11" style="5" hidden="1" customWidth="1"/>
    <col min="3" max="3" width="13.1640625" style="2" customWidth="1"/>
    <col min="4" max="4" width="25.1640625" hidden="1" customWidth="1"/>
    <col min="5" max="5" width="8.83203125" hidden="1" customWidth="1"/>
    <col min="6" max="6" width="7.1640625" hidden="1" customWidth="1"/>
    <col min="7" max="7" width="9.1640625" hidden="1" customWidth="1"/>
    <col min="8" max="8" width="8.1640625" hidden="1" customWidth="1"/>
    <col min="9" max="9" width="10.1640625" hidden="1" customWidth="1"/>
    <col min="10" max="10" width="8" hidden="1" customWidth="1"/>
    <col min="11" max="11" width="8.1640625" hidden="1" customWidth="1"/>
    <col min="12" max="12" width="8" hidden="1" customWidth="1"/>
    <col min="13" max="13" width="14.33203125" hidden="1" customWidth="1"/>
    <col min="14" max="14" width="14" style="2" hidden="1" customWidth="1"/>
    <col min="15" max="18" width="21" style="2" customWidth="1"/>
    <col min="19" max="19" width="9.33203125" style="2" hidden="1" customWidth="1"/>
    <col min="20" max="20" width="10.33203125" style="2" hidden="1" customWidth="1"/>
    <col min="21" max="21" width="11.1640625" style="2" hidden="1" customWidth="1"/>
    <col min="22" max="22" width="13.83203125" style="94" hidden="1" customWidth="1"/>
    <col min="23" max="23" width="15.33203125" hidden="1" customWidth="1"/>
    <col min="24" max="24" width="22.83203125" hidden="1" customWidth="1"/>
    <col min="25" max="25" width="17.33203125" hidden="1" customWidth="1"/>
    <col min="26" max="26" width="25.1640625" style="33" hidden="1" customWidth="1"/>
    <col min="27" max="27" width="31.6640625" style="32" hidden="1" customWidth="1"/>
    <col min="28" max="28" width="22.1640625" style="32" hidden="1" customWidth="1"/>
    <col min="29" max="31" width="34.5" style="32" customWidth="1"/>
    <col min="33" max="33" width="20.1640625" customWidth="1"/>
  </cols>
  <sheetData>
    <row r="1" spans="1:31" s="13" customFormat="1" ht="115.5">
      <c r="A1" s="23" t="s">
        <v>3</v>
      </c>
      <c r="B1" s="23" t="s">
        <v>4</v>
      </c>
      <c r="C1" s="23" t="s">
        <v>5</v>
      </c>
      <c r="D1" s="23" t="s">
        <v>6</v>
      </c>
      <c r="E1" s="1">
        <v>3</v>
      </c>
      <c r="F1" s="1">
        <v>4</v>
      </c>
      <c r="G1" s="1">
        <v>5</v>
      </c>
      <c r="H1" s="1">
        <v>6</v>
      </c>
      <c r="I1" s="1">
        <v>7</v>
      </c>
      <c r="J1" s="1">
        <v>8</v>
      </c>
      <c r="K1" s="1">
        <v>9</v>
      </c>
      <c r="L1" s="1">
        <v>10</v>
      </c>
      <c r="M1" s="3">
        <v>11</v>
      </c>
      <c r="N1" s="11" t="s">
        <v>7</v>
      </c>
      <c r="O1" s="12" t="s">
        <v>8</v>
      </c>
      <c r="P1" s="12" t="s">
        <v>9</v>
      </c>
      <c r="Q1" s="12" t="s">
        <v>10</v>
      </c>
      <c r="R1" s="12" t="s">
        <v>11</v>
      </c>
      <c r="S1" s="7" t="s">
        <v>12</v>
      </c>
      <c r="T1" s="7" t="s">
        <v>13</v>
      </c>
      <c r="U1" s="7" t="s">
        <v>14</v>
      </c>
      <c r="V1" s="95" t="s">
        <v>15</v>
      </c>
      <c r="W1" s="82" t="s">
        <v>16</v>
      </c>
      <c r="X1" s="12" t="s">
        <v>17</v>
      </c>
      <c r="Y1" s="92" t="s">
        <v>18</v>
      </c>
      <c r="Z1" s="88" t="s">
        <v>19</v>
      </c>
      <c r="AA1" s="37" t="s">
        <v>20</v>
      </c>
      <c r="AB1" s="103" t="s">
        <v>21</v>
      </c>
      <c r="AC1" s="130" t="s">
        <v>247</v>
      </c>
      <c r="AD1" s="130" t="s">
        <v>248</v>
      </c>
      <c r="AE1" s="130" t="s">
        <v>249</v>
      </c>
    </row>
    <row r="2" spans="1:31" ht="14.85" customHeight="1">
      <c r="A2" s="52">
        <v>1</v>
      </c>
      <c r="B2" s="53"/>
      <c r="C2" s="80">
        <v>2</v>
      </c>
      <c r="D2" s="61" t="s">
        <v>31</v>
      </c>
      <c r="E2" s="53">
        <v>920</v>
      </c>
      <c r="F2" s="53">
        <v>854</v>
      </c>
      <c r="G2" s="53">
        <v>820</v>
      </c>
      <c r="H2" s="53">
        <v>250</v>
      </c>
      <c r="I2" s="53">
        <v>200</v>
      </c>
      <c r="J2" s="53">
        <v>185</v>
      </c>
      <c r="K2" s="59" t="s">
        <v>32</v>
      </c>
      <c r="L2" s="53">
        <v>340</v>
      </c>
      <c r="M2" s="54"/>
      <c r="N2" s="50"/>
      <c r="O2" s="6">
        <f>E2</f>
        <v>920</v>
      </c>
      <c r="P2" s="6">
        <f>F2</f>
        <v>854</v>
      </c>
      <c r="Q2" s="6">
        <f>IF(G2="","N/A",G2)</f>
        <v>820</v>
      </c>
      <c r="R2" s="6" t="s">
        <v>33</v>
      </c>
      <c r="S2" s="6">
        <f>P2+16</f>
        <v>870</v>
      </c>
      <c r="T2" s="50">
        <f>IF(Q2="N/A","N/A",0.5*(P2-Q2))</f>
        <v>17</v>
      </c>
      <c r="U2" s="50">
        <f>IF(Q2="N/A","N/A",0.5*(S2-Q2))</f>
        <v>25</v>
      </c>
      <c r="V2" s="96">
        <v>22.5</v>
      </c>
      <c r="W2" s="83">
        <v>20</v>
      </c>
      <c r="X2" s="4">
        <f>0</f>
        <v>0</v>
      </c>
      <c r="Y2" s="93">
        <f>2</f>
        <v>2</v>
      </c>
      <c r="Z2" s="89" t="str">
        <f>IF(R2="N/A","N/A",(0.5*P2/100-0.5*AVERAGE(Q2:R2)/100)*1.35)</f>
        <v>N/A</v>
      </c>
      <c r="AA2" s="38">
        <f>IF(Q2="N/A","N/A",(0.5*P2/100-0.5*Q2/100)*1.35)</f>
        <v>0.22949999999999993</v>
      </c>
      <c r="AB2" s="104" t="s">
        <v>33</v>
      </c>
      <c r="AC2" s="129" t="str">
        <f>IF(AND($Q2="N/A",$R2="N/A"),"N/A",IF(OR(CEILING(IF($R2="N/A",$Q2,AVERAGE($Q2:$R2))+2*0.74*10000/135,1)&gt;$O2+4,CEILING(IF($R2="N/A",$Q2,AVERAGE($Q2:$R2))+2*0.74*10000/135,1)&lt;$P2),"N/A",CEILING(IF($R2="N/A",$Q2,AVERAGE($Q2:$R2))+2*0.74*10000/135,1)))</f>
        <v>N/A</v>
      </c>
      <c r="AD2" s="129">
        <f>IF(AND($Q2="N/A",$R2="N/A"),"N/A",IF(OR(CEILING(IF($R2="N/A",$Q2,AVERAGE($Q2:$R2))+2*0.52*10000/135,1)&gt;$O2+4,CEILING(IF($R2="N/A",$Q2,AVERAGE($Q2:$R2))+2*0.52*10000/135,1)&lt;$P2),"N/A",CEILING(IF($R2="N/A",$Q2,AVERAGE($Q2:$R2))+2*0.52*10000/135,1)))</f>
        <v>898</v>
      </c>
      <c r="AE2" s="129">
        <f>IF(AND($Q2="N/A",$R2="N/A"),"N/A",IF(OR(CEILING(IF($R2="N/A",$Q2,AVERAGE($Q2:$R2))+2*0.36*10000/135,1)&gt;$O2+4,CEILING(IF($R2="N/A",$Q2,AVERAGE($Q2:$R2))+2*0.36*10000/135,1)&lt;$P2),"N/A",CEILING(IF($R2="N/A",$Q2,AVERAGE($Q2:$R2))+2*0.36*10000/135,1)))</f>
        <v>874</v>
      </c>
    </row>
    <row r="3" spans="1:31" ht="14.85" customHeight="1">
      <c r="A3" s="52">
        <v>2</v>
      </c>
      <c r="B3" s="53"/>
      <c r="C3" s="59" t="s">
        <v>37</v>
      </c>
      <c r="D3" s="61" t="s">
        <v>38</v>
      </c>
      <c r="E3" s="53">
        <v>920</v>
      </c>
      <c r="F3" s="53">
        <v>840</v>
      </c>
      <c r="G3" s="53">
        <v>810</v>
      </c>
      <c r="H3" s="53">
        <v>240</v>
      </c>
      <c r="I3" s="53">
        <v>200</v>
      </c>
      <c r="J3" s="53">
        <v>185</v>
      </c>
      <c r="K3" s="59" t="s">
        <v>32</v>
      </c>
      <c r="L3" s="53">
        <v>290</v>
      </c>
      <c r="M3" s="54"/>
      <c r="N3" s="50"/>
      <c r="O3" s="6">
        <f t="shared" ref="O3:P75" si="0">E3</f>
        <v>920</v>
      </c>
      <c r="P3" s="6">
        <f t="shared" si="0"/>
        <v>840</v>
      </c>
      <c r="Q3" s="6">
        <f t="shared" ref="Q3:Q75" si="1">IF(G3="","N/A",G3)</f>
        <v>810</v>
      </c>
      <c r="R3" s="6">
        <v>810</v>
      </c>
      <c r="S3" s="6">
        <f t="shared" ref="S3:S75" si="2">P3+16</f>
        <v>856</v>
      </c>
      <c r="T3" s="50">
        <f t="shared" ref="T3:T75" si="3">IF(Q3="N/A","N/A",0.5*(P3-Q3))</f>
        <v>15</v>
      </c>
      <c r="U3" s="50">
        <f t="shared" ref="U3:U75" si="4">IF(Q3="N/A","N/A",0.5*(S3-Q3))</f>
        <v>23</v>
      </c>
      <c r="V3" s="96">
        <v>22.5</v>
      </c>
      <c r="W3" s="83">
        <v>20</v>
      </c>
      <c r="X3" s="4">
        <f>0</f>
        <v>0</v>
      </c>
      <c r="Y3" s="93">
        <f>2</f>
        <v>2</v>
      </c>
      <c r="Z3" s="89">
        <f>IF(R3="N/A","N/A",(0.5*P3/100-0.5*AVERAGE(Q3:R3)/100)*1.35)</f>
        <v>0.20250000000000049</v>
      </c>
      <c r="AA3" s="38">
        <f t="shared" ref="AA3:AA4" si="5">IF(Q3="N/A","N/A",(0.5*P3/100-0.5*Q3/100)*1.35)</f>
        <v>0.20250000000000049</v>
      </c>
      <c r="AB3" s="104"/>
      <c r="AC3" s="129">
        <f t="shared" ref="AC3:AC4" si="6">IF(AND($Q3="N/A",$R3="N/A"),"N/A",IF(OR(CEILING(IF($R3="N/A",$Q3,AVERAGE($Q3:$R3))+2*0.74*10000/135,1)&gt;$O3+4,CEILING(IF($R3="N/A",$Q3,AVERAGE($Q3:$R3))+2*0.74*10000/135,1)&lt;$P3),"N/A",CEILING(IF($R3="N/A",$Q3,AVERAGE($Q3:$R3))+2*0.74*10000/135,1)))</f>
        <v>920</v>
      </c>
      <c r="AD3" s="129">
        <f t="shared" ref="AD3:AD4" si="7">IF(AND($Q3="N/A",$R3="N/A"),"N/A",IF(OR(CEILING(IF($R3="N/A",$Q3,AVERAGE($Q3:$R3))+2*0.52*10000/135,1)&gt;$O3+4,CEILING(IF($R3="N/A",$Q3,AVERAGE($Q3:$R3))+2*0.52*10000/135,1)&lt;$P3),"N/A",CEILING(IF($R3="N/A",$Q3,AVERAGE($Q3:$R3))+2*0.52*10000/135,1)))</f>
        <v>888</v>
      </c>
      <c r="AE3" s="129">
        <f t="shared" ref="AE3:AE4" si="8">IF(AND($Q3="N/A",$R3="N/A"),"N/A",IF(OR(CEILING(IF($R3="N/A",$Q3,AVERAGE($Q3:$R3))+2*0.36*10000/135,1)&gt;$O3+4,CEILING(IF($R3="N/A",$Q3,AVERAGE($Q3:$R3))+2*0.36*10000/135,1)&lt;$P3),"N/A",CEILING(IF($R3="N/A",$Q3,AVERAGE($Q3:$R3))+2*0.36*10000/135,1)))</f>
        <v>864</v>
      </c>
    </row>
    <row r="4" spans="1:31" ht="15" customHeight="1">
      <c r="A4" s="52">
        <v>3</v>
      </c>
      <c r="B4" s="53"/>
      <c r="C4" s="59" t="s">
        <v>42</v>
      </c>
      <c r="D4" s="61" t="s">
        <v>43</v>
      </c>
      <c r="E4" s="53">
        <v>920</v>
      </c>
      <c r="F4" s="53">
        <v>840</v>
      </c>
      <c r="G4" s="53">
        <v>810</v>
      </c>
      <c r="H4" s="53">
        <v>230</v>
      </c>
      <c r="I4" s="53">
        <v>185</v>
      </c>
      <c r="J4" s="53">
        <v>190</v>
      </c>
      <c r="K4" s="59" t="s">
        <v>32</v>
      </c>
      <c r="L4" s="53">
        <v>285</v>
      </c>
      <c r="M4" s="54"/>
      <c r="N4" s="50" t="s">
        <v>44</v>
      </c>
      <c r="O4" s="6">
        <f t="shared" si="0"/>
        <v>920</v>
      </c>
      <c r="P4" s="6">
        <f t="shared" si="0"/>
        <v>840</v>
      </c>
      <c r="Q4" s="6">
        <f t="shared" si="1"/>
        <v>810</v>
      </c>
      <c r="R4" s="6">
        <v>810</v>
      </c>
      <c r="S4" s="6">
        <f t="shared" si="2"/>
        <v>856</v>
      </c>
      <c r="T4" s="50">
        <f t="shared" si="3"/>
        <v>15</v>
      </c>
      <c r="U4" s="50">
        <f t="shared" si="4"/>
        <v>23</v>
      </c>
      <c r="V4" s="41" t="s">
        <v>235</v>
      </c>
      <c r="W4" s="50">
        <v>20</v>
      </c>
      <c r="X4" s="4">
        <f>0</f>
        <v>0</v>
      </c>
      <c r="Y4" s="93">
        <f>2</f>
        <v>2</v>
      </c>
      <c r="Z4" s="34">
        <f>IF(R4="N/A","N/A",(0.5*P4/100-0.5*AVERAGE(Q4:R4)/100)*1.35)</f>
        <v>0.20250000000000049</v>
      </c>
      <c r="AA4" s="38">
        <f t="shared" si="5"/>
        <v>0.20250000000000049</v>
      </c>
      <c r="AB4" s="38"/>
      <c r="AC4" s="129">
        <f t="shared" si="6"/>
        <v>920</v>
      </c>
      <c r="AD4" s="129">
        <f t="shared" si="7"/>
        <v>888</v>
      </c>
      <c r="AE4" s="129">
        <f t="shared" si="8"/>
        <v>864</v>
      </c>
    </row>
    <row r="5" spans="1:31" ht="15" hidden="1" customHeight="1">
      <c r="A5" s="52">
        <v>4</v>
      </c>
      <c r="B5" s="52"/>
      <c r="C5" s="80">
        <v>76</v>
      </c>
      <c r="D5" s="62" t="s">
        <v>45</v>
      </c>
      <c r="E5" s="52">
        <v>680</v>
      </c>
      <c r="F5" s="52">
        <v>622</v>
      </c>
      <c r="G5" s="52">
        <v>590</v>
      </c>
      <c r="H5" s="52">
        <v>250</v>
      </c>
      <c r="I5" s="52">
        <v>185</v>
      </c>
      <c r="J5" s="52">
        <v>190</v>
      </c>
      <c r="K5" s="63" t="s">
        <v>32</v>
      </c>
      <c r="L5" s="52">
        <v>246</v>
      </c>
      <c r="M5" s="64" t="s">
        <v>46</v>
      </c>
      <c r="N5" s="50"/>
      <c r="O5" s="6">
        <f t="shared" si="0"/>
        <v>680</v>
      </c>
      <c r="P5" s="6">
        <f t="shared" si="0"/>
        <v>622</v>
      </c>
      <c r="Q5" s="6">
        <f t="shared" si="1"/>
        <v>590</v>
      </c>
      <c r="R5" s="6"/>
      <c r="S5" s="6">
        <f t="shared" si="2"/>
        <v>638</v>
      </c>
      <c r="T5" s="50">
        <f t="shared" si="3"/>
        <v>16</v>
      </c>
      <c r="U5" s="50">
        <f t="shared" si="4"/>
        <v>24</v>
      </c>
      <c r="V5" s="10"/>
      <c r="W5" s="10"/>
      <c r="X5" s="4">
        <f>0</f>
        <v>0</v>
      </c>
      <c r="Y5" s="93">
        <f>2</f>
        <v>2</v>
      </c>
      <c r="Z5" s="10"/>
      <c r="AA5" s="10"/>
      <c r="AB5" s="10"/>
      <c r="AC5" s="10"/>
      <c r="AD5" s="10"/>
      <c r="AE5" s="10"/>
    </row>
    <row r="6" spans="1:31" ht="14.85" hidden="1" customHeight="1">
      <c r="A6" s="52">
        <v>5</v>
      </c>
      <c r="B6" s="52"/>
      <c r="C6" s="80">
        <v>77</v>
      </c>
      <c r="D6" s="62" t="s">
        <v>48</v>
      </c>
      <c r="E6" s="52">
        <v>760</v>
      </c>
      <c r="F6" s="52">
        <v>672</v>
      </c>
      <c r="G6" s="52">
        <v>640</v>
      </c>
      <c r="H6" s="52">
        <v>250</v>
      </c>
      <c r="I6" s="52">
        <v>185</v>
      </c>
      <c r="J6" s="52">
        <v>190</v>
      </c>
      <c r="K6" s="63" t="s">
        <v>32</v>
      </c>
      <c r="L6" s="52">
        <v>270</v>
      </c>
      <c r="M6" s="54"/>
      <c r="N6" s="50"/>
      <c r="O6" s="6">
        <f t="shared" si="0"/>
        <v>760</v>
      </c>
      <c r="P6" s="6">
        <f t="shared" si="0"/>
        <v>672</v>
      </c>
      <c r="Q6" s="6">
        <f t="shared" si="1"/>
        <v>640</v>
      </c>
      <c r="R6" s="6"/>
      <c r="S6" s="6">
        <f t="shared" si="2"/>
        <v>688</v>
      </c>
      <c r="T6" s="50">
        <f t="shared" si="3"/>
        <v>16</v>
      </c>
      <c r="U6" s="50">
        <f t="shared" si="4"/>
        <v>24</v>
      </c>
      <c r="V6" s="10"/>
      <c r="W6" s="10"/>
      <c r="X6" s="4">
        <f>0</f>
        <v>0</v>
      </c>
      <c r="Y6" s="93">
        <f>2</f>
        <v>2</v>
      </c>
      <c r="Z6" s="10"/>
      <c r="AA6" s="10"/>
      <c r="AB6" s="10"/>
      <c r="AC6" s="10"/>
      <c r="AD6" s="10"/>
      <c r="AE6" s="10"/>
    </row>
    <row r="7" spans="1:31" ht="14.85" hidden="1" customHeight="1">
      <c r="A7" s="52">
        <v>6</v>
      </c>
      <c r="B7" s="52"/>
      <c r="C7" s="80">
        <v>79</v>
      </c>
      <c r="D7" s="62" t="s">
        <v>49</v>
      </c>
      <c r="E7" s="52">
        <v>840</v>
      </c>
      <c r="F7" s="52">
        <v>752</v>
      </c>
      <c r="G7" s="52">
        <v>720</v>
      </c>
      <c r="H7" s="52">
        <v>250</v>
      </c>
      <c r="I7" s="52">
        <v>185</v>
      </c>
      <c r="J7" s="52">
        <v>190</v>
      </c>
      <c r="K7" s="63" t="s">
        <v>32</v>
      </c>
      <c r="L7" s="52">
        <v>320</v>
      </c>
      <c r="M7" s="54"/>
      <c r="N7" s="50"/>
      <c r="O7" s="6">
        <f t="shared" si="0"/>
        <v>840</v>
      </c>
      <c r="P7" s="6">
        <f t="shared" si="0"/>
        <v>752</v>
      </c>
      <c r="Q7" s="6">
        <f t="shared" si="1"/>
        <v>720</v>
      </c>
      <c r="R7" s="6"/>
      <c r="S7" s="6">
        <f t="shared" si="2"/>
        <v>768</v>
      </c>
      <c r="T7" s="50">
        <f t="shared" si="3"/>
        <v>16</v>
      </c>
      <c r="U7" s="50">
        <f t="shared" si="4"/>
        <v>24</v>
      </c>
      <c r="V7" s="10"/>
      <c r="W7" s="10"/>
      <c r="X7" s="4">
        <f>0</f>
        <v>0</v>
      </c>
      <c r="Y7" s="93">
        <f>2</f>
        <v>2</v>
      </c>
      <c r="Z7" s="10"/>
      <c r="AA7" s="10"/>
      <c r="AB7" s="10"/>
      <c r="AC7" s="10"/>
      <c r="AD7" s="10"/>
      <c r="AE7" s="10"/>
    </row>
    <row r="8" spans="1:31" ht="21" customHeight="1">
      <c r="A8" s="52">
        <v>7</v>
      </c>
      <c r="B8" s="53"/>
      <c r="C8" s="80">
        <v>80</v>
      </c>
      <c r="D8" s="61" t="s">
        <v>50</v>
      </c>
      <c r="E8" s="53">
        <v>920</v>
      </c>
      <c r="F8" s="53">
        <v>836</v>
      </c>
      <c r="G8" s="53">
        <v>800</v>
      </c>
      <c r="H8" s="53">
        <v>250</v>
      </c>
      <c r="I8" s="53">
        <v>185</v>
      </c>
      <c r="J8" s="53">
        <v>190</v>
      </c>
      <c r="K8" s="59" t="s">
        <v>51</v>
      </c>
      <c r="L8" s="53">
        <v>370</v>
      </c>
      <c r="M8" s="54"/>
      <c r="N8" s="50"/>
      <c r="O8" s="6">
        <f t="shared" si="0"/>
        <v>920</v>
      </c>
      <c r="P8" s="6">
        <f t="shared" si="0"/>
        <v>836</v>
      </c>
      <c r="Q8" s="6">
        <f t="shared" si="1"/>
        <v>800</v>
      </c>
      <c r="R8" s="6" t="s">
        <v>33</v>
      </c>
      <c r="S8" s="6">
        <f t="shared" si="2"/>
        <v>852</v>
      </c>
      <c r="T8" s="50">
        <f t="shared" si="3"/>
        <v>18</v>
      </c>
      <c r="U8" s="50">
        <f t="shared" si="4"/>
        <v>26</v>
      </c>
      <c r="V8" s="41">
        <v>20</v>
      </c>
      <c r="W8" s="50">
        <v>17</v>
      </c>
      <c r="X8" s="4">
        <f>0</f>
        <v>0</v>
      </c>
      <c r="Y8" s="93">
        <f>2</f>
        <v>2</v>
      </c>
      <c r="Z8" s="34" t="str">
        <f>IF(R8="N/A","N/A",(0.5*P8/100-0.5*AVERAGE(Q8:R8)/100)*1.35)</f>
        <v>N/A</v>
      </c>
      <c r="AA8" s="38">
        <f>IF(Q8="N/A","N/A",(0.5*P8/100-0.5*Q8/100)*1.35)</f>
        <v>0.24299999999999963</v>
      </c>
      <c r="AB8" s="38"/>
      <c r="AC8" s="129">
        <f>IF(AND($Q8="N/A",$R8="N/A"),"N/A",IF(OR(CEILING(IF($R8="N/A",$Q8,AVERAGE($Q8:$R8))+2*0.74*10000/135,1)&gt;$O8+4,CEILING(IF($R8="N/A",$Q8,AVERAGE($Q8:$R8))+2*0.74*10000/135,1)&lt;$P8),"N/A",CEILING(IF($R8="N/A",$Q8,AVERAGE($Q8:$R8))+2*0.74*10000/135,1)))</f>
        <v>910</v>
      </c>
      <c r="AD8" s="129">
        <f>IF(AND($Q8="N/A",$R8="N/A"),"N/A",IF(OR(CEILING(IF($R8="N/A",$Q8,AVERAGE($Q8:$R8))+2*0.52*10000/135,1)&gt;$O8+4,CEILING(IF($R8="N/A",$Q8,AVERAGE($Q8:$R8))+2*0.52*10000/135,1)&lt;$P8),"N/A",CEILING(IF($R8="N/A",$Q8,AVERAGE($Q8:$R8))+2*0.52*10000/135,1)))</f>
        <v>878</v>
      </c>
      <c r="AE8" s="129">
        <f>IF(AND($Q8="N/A",$R8="N/A"),"N/A",IF(OR(CEILING(IF($R8="N/A",$Q8,AVERAGE($Q8:$R8))+2*0.36*10000/135,1)&gt;$O8+4,CEILING(IF($R8="N/A",$Q8,AVERAGE($Q8:$R8))+2*0.36*10000/135,1)&lt;$P8),"N/A",CEILING(IF($R8="N/A",$Q8,AVERAGE($Q8:$R8))+2*0.36*10000/135,1)))</f>
        <v>854</v>
      </c>
    </row>
    <row r="9" spans="1:31" ht="25.5" hidden="1" customHeight="1">
      <c r="A9" s="52">
        <v>8</v>
      </c>
      <c r="B9" s="52"/>
      <c r="C9" s="80">
        <v>88</v>
      </c>
      <c r="D9" s="62" t="s">
        <v>52</v>
      </c>
      <c r="E9" s="52">
        <v>1000</v>
      </c>
      <c r="F9" s="52">
        <v>846</v>
      </c>
      <c r="G9" s="52">
        <v>814</v>
      </c>
      <c r="H9" s="52">
        <v>250</v>
      </c>
      <c r="I9" s="52">
        <v>185</v>
      </c>
      <c r="J9" s="52">
        <v>190</v>
      </c>
      <c r="K9" s="63" t="s">
        <v>53</v>
      </c>
      <c r="L9" s="52">
        <v>445</v>
      </c>
      <c r="M9" s="54"/>
      <c r="N9" s="50"/>
      <c r="O9" s="6">
        <f t="shared" si="0"/>
        <v>1000</v>
      </c>
      <c r="P9" s="6">
        <f t="shared" si="0"/>
        <v>846</v>
      </c>
      <c r="Q9" s="6">
        <f t="shared" si="1"/>
        <v>814</v>
      </c>
      <c r="R9" s="6"/>
      <c r="S9" s="6">
        <f t="shared" si="2"/>
        <v>862</v>
      </c>
      <c r="T9" s="50">
        <f t="shared" si="3"/>
        <v>16</v>
      </c>
      <c r="U9" s="50">
        <f t="shared" si="4"/>
        <v>24</v>
      </c>
      <c r="V9" s="10"/>
      <c r="W9" s="10"/>
      <c r="X9" s="4">
        <f>0</f>
        <v>0</v>
      </c>
      <c r="Y9" s="93">
        <f>2</f>
        <v>2</v>
      </c>
      <c r="Z9" s="10"/>
      <c r="AA9" s="10"/>
      <c r="AB9" s="10"/>
      <c r="AC9" s="10"/>
      <c r="AD9" s="10"/>
      <c r="AE9" s="10"/>
    </row>
    <row r="10" spans="1:31" ht="14.85" customHeight="1">
      <c r="A10" s="52">
        <v>9</v>
      </c>
      <c r="B10" s="53"/>
      <c r="C10" s="53">
        <v>102</v>
      </c>
      <c r="D10" s="61" t="s">
        <v>54</v>
      </c>
      <c r="E10" s="53">
        <v>920</v>
      </c>
      <c r="F10" s="53">
        <v>840</v>
      </c>
      <c r="G10" s="53">
        <v>810</v>
      </c>
      <c r="H10" s="53">
        <v>260</v>
      </c>
      <c r="I10" s="53">
        <v>200</v>
      </c>
      <c r="J10" s="53">
        <v>185</v>
      </c>
      <c r="K10" s="59" t="s">
        <v>32</v>
      </c>
      <c r="L10" s="53">
        <v>320</v>
      </c>
      <c r="M10" s="54"/>
      <c r="N10" s="50"/>
      <c r="O10" s="6">
        <f t="shared" si="0"/>
        <v>920</v>
      </c>
      <c r="P10" s="6">
        <f t="shared" si="0"/>
        <v>840</v>
      </c>
      <c r="Q10" s="6">
        <f t="shared" si="1"/>
        <v>810</v>
      </c>
      <c r="R10" s="6" t="s">
        <v>33</v>
      </c>
      <c r="S10" s="6">
        <f t="shared" si="2"/>
        <v>856</v>
      </c>
      <c r="T10" s="50">
        <f t="shared" si="3"/>
        <v>15</v>
      </c>
      <c r="U10" s="50">
        <f t="shared" si="4"/>
        <v>23</v>
      </c>
      <c r="V10" s="96">
        <v>22.5</v>
      </c>
      <c r="W10" s="83">
        <v>19</v>
      </c>
      <c r="X10" s="4">
        <f>0</f>
        <v>0</v>
      </c>
      <c r="Y10" s="93">
        <f>2</f>
        <v>2</v>
      </c>
      <c r="Z10" s="89" t="str">
        <f>IF(R10="N/A","N/A",(0.5*P10/100-0.5*AVERAGE(Q10:R10)/100)*1.35)</f>
        <v>N/A</v>
      </c>
      <c r="AA10" s="38">
        <f>IF(Q10="N/A","N/A",(0.5*P10/100-0.5*Q10/100)*1.35)</f>
        <v>0.20250000000000049</v>
      </c>
      <c r="AB10" s="104" t="s">
        <v>33</v>
      </c>
      <c r="AC10" s="129">
        <f>IF(AND($Q10="N/A",$R10="N/A"),"N/A",IF(OR(CEILING(IF($R10="N/A",$Q10,AVERAGE($Q10:$R10))+2*0.74*10000/135,1)&gt;$O10+4,CEILING(IF($R10="N/A",$Q10,AVERAGE($Q10:$R10))+2*0.74*10000/135,1)&lt;$P10),"N/A",CEILING(IF($R10="N/A",$Q10,AVERAGE($Q10:$R10))+2*0.74*10000/135,1)))</f>
        <v>920</v>
      </c>
      <c r="AD10" s="129">
        <f>IF(AND($Q10="N/A",$R10="N/A"),"N/A",IF(OR(CEILING(IF($R10="N/A",$Q10,AVERAGE($Q10:$R10))+2*0.52*10000/135,1)&gt;$O10+4,CEILING(IF($R10="N/A",$Q10,AVERAGE($Q10:$R10))+2*0.52*10000/135,1)&lt;$P10),"N/A",CEILING(IF($R10="N/A",$Q10,AVERAGE($Q10:$R10))+2*0.52*10000/135,1)))</f>
        <v>888</v>
      </c>
      <c r="AE10" s="129">
        <f>IF(AND($Q10="N/A",$R10="N/A"),"N/A",IF(OR(CEILING(IF($R10="N/A",$Q10,AVERAGE($Q10:$R10))+2*0.36*10000/135,1)&gt;$O10+4,CEILING(IF($R10="N/A",$Q10,AVERAGE($Q10:$R10))+2*0.36*10000/135,1)&lt;$P10),"N/A",CEILING(IF($R10="N/A",$Q10,AVERAGE($Q10:$R10))+2*0.36*10000/135,1)))</f>
        <v>864</v>
      </c>
    </row>
    <row r="11" spans="1:31" ht="15" hidden="1" customHeight="1">
      <c r="A11" s="52">
        <v>10</v>
      </c>
      <c r="B11" s="52"/>
      <c r="C11" s="53">
        <v>175</v>
      </c>
      <c r="D11" s="62" t="s">
        <v>55</v>
      </c>
      <c r="E11" s="52">
        <v>760</v>
      </c>
      <c r="F11" s="52">
        <v>680</v>
      </c>
      <c r="G11" s="52">
        <v>620</v>
      </c>
      <c r="H11" s="52">
        <v>250</v>
      </c>
      <c r="I11" s="52">
        <v>185</v>
      </c>
      <c r="J11" s="52">
        <v>185</v>
      </c>
      <c r="K11" s="63" t="s">
        <v>32</v>
      </c>
      <c r="L11" s="52">
        <v>270</v>
      </c>
      <c r="M11" s="54"/>
      <c r="N11" s="50"/>
      <c r="O11" s="6">
        <f t="shared" si="0"/>
        <v>760</v>
      </c>
      <c r="P11" s="6">
        <f t="shared" si="0"/>
        <v>680</v>
      </c>
      <c r="Q11" s="6">
        <f t="shared" si="1"/>
        <v>620</v>
      </c>
      <c r="R11" s="6"/>
      <c r="S11" s="6">
        <f t="shared" si="2"/>
        <v>696</v>
      </c>
      <c r="T11" s="50">
        <f t="shared" si="3"/>
        <v>30</v>
      </c>
      <c r="U11" s="50">
        <f t="shared" si="4"/>
        <v>38</v>
      </c>
      <c r="V11" s="10"/>
      <c r="W11" s="10"/>
      <c r="X11" s="4">
        <f>0</f>
        <v>0</v>
      </c>
      <c r="Y11" s="93">
        <f>2</f>
        <v>2</v>
      </c>
      <c r="Z11" s="10"/>
      <c r="AA11" s="10"/>
      <c r="AB11" s="10"/>
      <c r="AC11" s="10"/>
      <c r="AD11" s="10"/>
      <c r="AE11" s="10"/>
    </row>
    <row r="12" spans="1:31" ht="14.85" customHeight="1">
      <c r="A12" s="52">
        <v>11</v>
      </c>
      <c r="B12" s="53"/>
      <c r="C12" s="53">
        <v>180</v>
      </c>
      <c r="D12" s="61" t="s">
        <v>56</v>
      </c>
      <c r="E12" s="53">
        <v>920</v>
      </c>
      <c r="F12" s="53">
        <v>840</v>
      </c>
      <c r="G12" s="53">
        <v>810</v>
      </c>
      <c r="H12" s="53">
        <v>250</v>
      </c>
      <c r="I12" s="53">
        <v>185</v>
      </c>
      <c r="J12" s="53">
        <v>185</v>
      </c>
      <c r="K12" s="59" t="s">
        <v>32</v>
      </c>
      <c r="L12" s="53">
        <v>320</v>
      </c>
      <c r="M12" s="54"/>
      <c r="N12" s="50"/>
      <c r="O12" s="6">
        <f t="shared" si="0"/>
        <v>920</v>
      </c>
      <c r="P12" s="6">
        <f t="shared" si="0"/>
        <v>840</v>
      </c>
      <c r="Q12" s="6">
        <f t="shared" si="1"/>
        <v>810</v>
      </c>
      <c r="R12" s="6" t="s">
        <v>33</v>
      </c>
      <c r="S12" s="6">
        <f t="shared" si="2"/>
        <v>856</v>
      </c>
      <c r="T12" s="50">
        <f t="shared" si="3"/>
        <v>15</v>
      </c>
      <c r="U12" s="50">
        <f t="shared" si="4"/>
        <v>23</v>
      </c>
      <c r="V12" s="41">
        <v>20</v>
      </c>
      <c r="W12" s="50">
        <v>19</v>
      </c>
      <c r="X12" s="4">
        <f>0</f>
        <v>0</v>
      </c>
      <c r="Y12" s="93">
        <f>2</f>
        <v>2</v>
      </c>
      <c r="Z12" s="34" t="str">
        <f>IF(R12="N/A","N/A",(0.5*P12/100-0.5*AVERAGE(Q12:R12)/100)*1.35)</f>
        <v>N/A</v>
      </c>
      <c r="AA12" s="38">
        <f>IF(Q12="N/A","N/A",(0.5*P12/100-0.5*Q12/100)*1.35)</f>
        <v>0.20250000000000049</v>
      </c>
      <c r="AB12" s="38"/>
      <c r="AC12" s="129">
        <f>IF(AND($Q12="N/A",$R12="N/A"),"N/A",IF(OR(CEILING(IF($R12="N/A",$Q12,AVERAGE($Q12:$R12))+2*0.74*10000/135,1)&gt;$O12+4,CEILING(IF($R12="N/A",$Q12,AVERAGE($Q12:$R12))+2*0.74*10000/135,1)&lt;$P12),"N/A",CEILING(IF($R12="N/A",$Q12,AVERAGE($Q12:$R12))+2*0.74*10000/135,1)))</f>
        <v>920</v>
      </c>
      <c r="AD12" s="129">
        <f>IF(AND($Q12="N/A",$R12="N/A"),"N/A",IF(OR(CEILING(IF($R12="N/A",$Q12,AVERAGE($Q12:$R12))+2*0.52*10000/135,1)&gt;$O12+4,CEILING(IF($R12="N/A",$Q12,AVERAGE($Q12:$R12))+2*0.52*10000/135,1)&lt;$P12),"N/A",CEILING(IF($R12="N/A",$Q12,AVERAGE($Q12:$R12))+2*0.52*10000/135,1)))</f>
        <v>888</v>
      </c>
      <c r="AE12" s="129">
        <f>IF(AND($Q12="N/A",$R12="N/A"),"N/A",IF(OR(CEILING(IF($R12="N/A",$Q12,AVERAGE($Q12:$R12))+2*0.36*10000/135,1)&gt;$O12+4,CEILING(IF($R12="N/A",$Q12,AVERAGE($Q12:$R12))+2*0.36*10000/135,1)&lt;$P12),"N/A",CEILING(IF($R12="N/A",$Q12,AVERAGE($Q12:$R12))+2*0.36*10000/135,1)))</f>
        <v>864</v>
      </c>
    </row>
    <row r="13" spans="1:31" ht="14.85" hidden="1" customHeight="1">
      <c r="A13" s="52">
        <v>12</v>
      </c>
      <c r="B13" s="52"/>
      <c r="C13" s="53">
        <v>188</v>
      </c>
      <c r="D13" s="62" t="s">
        <v>57</v>
      </c>
      <c r="E13" s="63" t="s">
        <v>58</v>
      </c>
      <c r="F13" s="52">
        <v>892</v>
      </c>
      <c r="G13" s="25"/>
      <c r="H13" s="52">
        <v>225</v>
      </c>
      <c r="I13" s="52">
        <v>185</v>
      </c>
      <c r="J13" s="52">
        <v>185</v>
      </c>
      <c r="K13" s="63" t="s">
        <v>59</v>
      </c>
      <c r="L13" s="52">
        <v>350</v>
      </c>
      <c r="M13" s="54"/>
      <c r="N13" s="50"/>
      <c r="O13" s="6">
        <v>1000</v>
      </c>
      <c r="P13" s="6">
        <f t="shared" si="0"/>
        <v>892</v>
      </c>
      <c r="Q13" s="6" t="str">
        <f t="shared" si="1"/>
        <v>N/A</v>
      </c>
      <c r="R13" s="6"/>
      <c r="S13" s="6">
        <f t="shared" si="2"/>
        <v>908</v>
      </c>
      <c r="T13" s="50" t="str">
        <f t="shared" si="3"/>
        <v>N/A</v>
      </c>
      <c r="U13" s="50" t="str">
        <f t="shared" si="4"/>
        <v>N/A</v>
      </c>
      <c r="V13" s="10"/>
      <c r="W13" s="10"/>
      <c r="X13" s="4">
        <f>0</f>
        <v>0</v>
      </c>
      <c r="Y13" s="93">
        <f>2</f>
        <v>2</v>
      </c>
      <c r="Z13" s="10"/>
      <c r="AA13" s="10"/>
      <c r="AB13" s="10"/>
      <c r="AC13" s="10"/>
      <c r="AD13" s="10"/>
      <c r="AE13" s="10"/>
    </row>
    <row r="14" spans="1:31" ht="14.85" hidden="1" customHeight="1">
      <c r="A14" s="52">
        <v>13</v>
      </c>
      <c r="B14" s="52"/>
      <c r="C14" s="53">
        <v>193</v>
      </c>
      <c r="D14" s="62" t="s">
        <v>60</v>
      </c>
      <c r="E14" s="52">
        <v>1000</v>
      </c>
      <c r="F14" s="52">
        <v>920</v>
      </c>
      <c r="G14" s="52">
        <v>865</v>
      </c>
      <c r="H14" s="52">
        <v>235</v>
      </c>
      <c r="I14" s="52">
        <v>185</v>
      </c>
      <c r="J14" s="52">
        <v>185</v>
      </c>
      <c r="K14" s="63" t="s">
        <v>32</v>
      </c>
      <c r="L14" s="52">
        <v>350</v>
      </c>
      <c r="M14" s="54"/>
      <c r="N14" s="50"/>
      <c r="O14" s="6">
        <f t="shared" si="0"/>
        <v>1000</v>
      </c>
      <c r="P14" s="6">
        <f t="shared" si="0"/>
        <v>920</v>
      </c>
      <c r="Q14" s="6">
        <f t="shared" si="1"/>
        <v>865</v>
      </c>
      <c r="R14" s="6"/>
      <c r="S14" s="6">
        <f t="shared" si="2"/>
        <v>936</v>
      </c>
      <c r="T14" s="50">
        <f t="shared" si="3"/>
        <v>27.5</v>
      </c>
      <c r="U14" s="50">
        <f t="shared" si="4"/>
        <v>35.5</v>
      </c>
      <c r="V14" s="10"/>
      <c r="W14" s="10"/>
      <c r="X14" s="4">
        <f>0</f>
        <v>0</v>
      </c>
      <c r="Y14" s="93">
        <f>2</f>
        <v>2</v>
      </c>
      <c r="Z14" s="10"/>
      <c r="AA14" s="10"/>
      <c r="AB14" s="10"/>
      <c r="AC14" s="10"/>
      <c r="AD14" s="10"/>
      <c r="AE14" s="10"/>
    </row>
    <row r="15" spans="1:31" ht="14.85" customHeight="1">
      <c r="A15" s="52">
        <v>14</v>
      </c>
      <c r="B15" s="53"/>
      <c r="C15" s="53">
        <v>302</v>
      </c>
      <c r="D15" s="61" t="s">
        <v>61</v>
      </c>
      <c r="E15" s="53">
        <v>920</v>
      </c>
      <c r="F15" s="53">
        <v>880</v>
      </c>
      <c r="G15" s="53">
        <v>820</v>
      </c>
      <c r="H15" s="59" t="s">
        <v>62</v>
      </c>
      <c r="I15" s="53">
        <v>205</v>
      </c>
      <c r="J15" s="53">
        <v>185</v>
      </c>
      <c r="K15" s="59" t="s">
        <v>32</v>
      </c>
      <c r="L15" s="53">
        <v>340</v>
      </c>
      <c r="M15" s="54"/>
      <c r="N15" s="50"/>
      <c r="O15" s="6">
        <f t="shared" si="0"/>
        <v>920</v>
      </c>
      <c r="P15" s="6">
        <f t="shared" si="0"/>
        <v>880</v>
      </c>
      <c r="Q15" s="6">
        <f t="shared" si="1"/>
        <v>820</v>
      </c>
      <c r="R15" s="6" t="s">
        <v>33</v>
      </c>
      <c r="S15" s="6">
        <f t="shared" si="2"/>
        <v>896</v>
      </c>
      <c r="T15" s="50">
        <f t="shared" si="3"/>
        <v>30</v>
      </c>
      <c r="U15" s="50">
        <f t="shared" si="4"/>
        <v>38</v>
      </c>
      <c r="V15" s="96">
        <v>22.5</v>
      </c>
      <c r="W15" s="83">
        <v>22</v>
      </c>
      <c r="X15" s="4">
        <f>0</f>
        <v>0</v>
      </c>
      <c r="Y15" s="93">
        <f>2</f>
        <v>2</v>
      </c>
      <c r="Z15" s="89" t="str">
        <f t="shared" ref="Z15:Z29" si="9">IF(R15="N/A","N/A",(0.5*P15/100-0.5*AVERAGE(Q15:R15)/100)*1.35)</f>
        <v>N/A</v>
      </c>
      <c r="AA15" s="38">
        <f t="shared" ref="AA15:AA29" si="10">IF(Q15="N/A","N/A",(0.5*P15/100-0.5*Q15/100)*1.35)</f>
        <v>0.40500000000000097</v>
      </c>
      <c r="AB15" s="104" t="s">
        <v>33</v>
      </c>
      <c r="AC15" s="129" t="str">
        <f t="shared" ref="AC15:AC29" si="11">IF(AND($Q15="N/A",$R15="N/A"),"N/A",IF(OR(CEILING(IF($R15="N/A",$Q15,AVERAGE($Q15:$R15))+2*0.74*10000/135,1)&gt;$O15+4,CEILING(IF($R15="N/A",$Q15,AVERAGE($Q15:$R15))+2*0.74*10000/135,1)&lt;$P15),"N/A",CEILING(IF($R15="N/A",$Q15,AVERAGE($Q15:$R15))+2*0.74*10000/135,1)))</f>
        <v>N/A</v>
      </c>
      <c r="AD15" s="129">
        <f t="shared" ref="AD15:AD29" si="12">IF(AND($Q15="N/A",$R15="N/A"),"N/A",IF(OR(CEILING(IF($R15="N/A",$Q15,AVERAGE($Q15:$R15))+2*0.52*10000/135,1)&gt;$O15+4,CEILING(IF($R15="N/A",$Q15,AVERAGE($Q15:$R15))+2*0.52*10000/135,1)&lt;$P15),"N/A",CEILING(IF($R15="N/A",$Q15,AVERAGE($Q15:$R15))+2*0.52*10000/135,1)))</f>
        <v>898</v>
      </c>
      <c r="AE15" s="129" t="str">
        <f t="shared" ref="AE15:AE29" si="13">IF(AND($Q15="N/A",$R15="N/A"),"N/A",IF(OR(CEILING(IF($R15="N/A",$Q15,AVERAGE($Q15:$R15))+2*0.36*10000/135,1)&gt;$O15+4,CEILING(IF($R15="N/A",$Q15,AVERAGE($Q15:$R15))+2*0.36*10000/135,1)&lt;$P15),"N/A",CEILING(IF($R15="N/A",$Q15,AVERAGE($Q15:$R15))+2*0.36*10000/135,1)))</f>
        <v>N/A</v>
      </c>
    </row>
    <row r="16" spans="1:31" ht="14.85" customHeight="1">
      <c r="A16" s="52">
        <v>15</v>
      </c>
      <c r="B16" s="53"/>
      <c r="C16" s="59" t="s">
        <v>64</v>
      </c>
      <c r="D16" s="61" t="s">
        <v>65</v>
      </c>
      <c r="E16" s="53">
        <v>920</v>
      </c>
      <c r="F16" s="53">
        <v>840</v>
      </c>
      <c r="G16" s="53">
        <v>796</v>
      </c>
      <c r="H16" s="53">
        <v>245</v>
      </c>
      <c r="I16" s="53">
        <v>205</v>
      </c>
      <c r="J16" s="53">
        <v>185</v>
      </c>
      <c r="K16" s="59" t="s">
        <v>66</v>
      </c>
      <c r="L16" s="53">
        <v>313</v>
      </c>
      <c r="M16" s="54"/>
      <c r="N16" s="50" t="s">
        <v>44</v>
      </c>
      <c r="O16" s="6">
        <f t="shared" si="0"/>
        <v>920</v>
      </c>
      <c r="P16" s="6">
        <f t="shared" si="0"/>
        <v>840</v>
      </c>
      <c r="Q16" s="6">
        <f t="shared" si="1"/>
        <v>796</v>
      </c>
      <c r="R16" s="6">
        <v>800</v>
      </c>
      <c r="S16" s="6">
        <f t="shared" si="2"/>
        <v>856</v>
      </c>
      <c r="T16" s="50">
        <f t="shared" si="3"/>
        <v>22</v>
      </c>
      <c r="U16" s="50">
        <f t="shared" si="4"/>
        <v>30</v>
      </c>
      <c r="V16" s="96">
        <v>25</v>
      </c>
      <c r="W16" s="83">
        <v>20</v>
      </c>
      <c r="X16" s="4">
        <f>0</f>
        <v>0</v>
      </c>
      <c r="Y16" s="93">
        <f>2</f>
        <v>2</v>
      </c>
      <c r="Z16" s="89">
        <f t="shared" si="9"/>
        <v>0.28349999999999997</v>
      </c>
      <c r="AA16" s="38">
        <f t="shared" si="10"/>
        <v>0.29700000000000026</v>
      </c>
      <c r="AB16" s="104"/>
      <c r="AC16" s="129">
        <f t="shared" si="11"/>
        <v>908</v>
      </c>
      <c r="AD16" s="129">
        <f t="shared" si="12"/>
        <v>876</v>
      </c>
      <c r="AE16" s="129">
        <f t="shared" si="13"/>
        <v>852</v>
      </c>
    </row>
    <row r="17" spans="1:31" ht="15" customHeight="1">
      <c r="A17" s="52">
        <v>16</v>
      </c>
      <c r="B17" s="53"/>
      <c r="C17" s="59" t="s">
        <v>67</v>
      </c>
      <c r="D17" s="61" t="s">
        <v>68</v>
      </c>
      <c r="E17" s="53">
        <v>920</v>
      </c>
      <c r="F17" s="53">
        <v>854</v>
      </c>
      <c r="G17" s="53">
        <v>810</v>
      </c>
      <c r="H17" s="53">
        <v>240</v>
      </c>
      <c r="I17" s="53">
        <v>205</v>
      </c>
      <c r="J17" s="53">
        <v>185</v>
      </c>
      <c r="K17" s="59" t="s">
        <v>32</v>
      </c>
      <c r="L17" s="53">
        <v>302</v>
      </c>
      <c r="M17" s="54"/>
      <c r="N17" s="50" t="s">
        <v>44</v>
      </c>
      <c r="O17" s="6">
        <f t="shared" si="0"/>
        <v>920</v>
      </c>
      <c r="P17" s="6">
        <f t="shared" si="0"/>
        <v>854</v>
      </c>
      <c r="Q17" s="6">
        <f t="shared" si="1"/>
        <v>810</v>
      </c>
      <c r="R17" s="6">
        <v>810</v>
      </c>
      <c r="S17" s="6">
        <f t="shared" si="2"/>
        <v>870</v>
      </c>
      <c r="T17" s="50">
        <f t="shared" si="3"/>
        <v>22</v>
      </c>
      <c r="U17" s="50">
        <f t="shared" si="4"/>
        <v>30</v>
      </c>
      <c r="V17" s="96">
        <v>25</v>
      </c>
      <c r="W17" s="83">
        <v>20</v>
      </c>
      <c r="X17" s="4">
        <f>0</f>
        <v>0</v>
      </c>
      <c r="Y17" s="93">
        <f>2</f>
        <v>2</v>
      </c>
      <c r="Z17" s="89">
        <f t="shared" si="9"/>
        <v>0.29699999999999971</v>
      </c>
      <c r="AA17" s="38">
        <f t="shared" si="10"/>
        <v>0.29699999999999971</v>
      </c>
      <c r="AB17" s="104"/>
      <c r="AC17" s="129">
        <f t="shared" si="11"/>
        <v>920</v>
      </c>
      <c r="AD17" s="129">
        <f t="shared" si="12"/>
        <v>888</v>
      </c>
      <c r="AE17" s="129">
        <f t="shared" si="13"/>
        <v>864</v>
      </c>
    </row>
    <row r="18" spans="1:31" ht="14.85" customHeight="1">
      <c r="A18" s="52">
        <v>17</v>
      </c>
      <c r="B18" s="53"/>
      <c r="C18" s="59" t="s">
        <v>70</v>
      </c>
      <c r="D18" s="61" t="s">
        <v>71</v>
      </c>
      <c r="E18" s="53">
        <v>920</v>
      </c>
      <c r="F18" s="53">
        <v>840</v>
      </c>
      <c r="G18" s="53">
        <v>775</v>
      </c>
      <c r="H18" s="53">
        <v>270</v>
      </c>
      <c r="I18" s="53">
        <v>200</v>
      </c>
      <c r="J18" s="53">
        <v>190</v>
      </c>
      <c r="K18" s="59" t="s">
        <v>66</v>
      </c>
      <c r="L18" s="53">
        <v>364</v>
      </c>
      <c r="M18" s="54"/>
      <c r="N18" s="50" t="s">
        <v>44</v>
      </c>
      <c r="O18" s="6">
        <f t="shared" si="0"/>
        <v>920</v>
      </c>
      <c r="P18" s="6">
        <f t="shared" si="0"/>
        <v>840</v>
      </c>
      <c r="Q18" s="6">
        <f t="shared" si="1"/>
        <v>775</v>
      </c>
      <c r="R18" s="6">
        <v>775</v>
      </c>
      <c r="S18" s="6">
        <f t="shared" si="2"/>
        <v>856</v>
      </c>
      <c r="T18" s="50">
        <f t="shared" si="3"/>
        <v>32.5</v>
      </c>
      <c r="U18" s="50">
        <f t="shared" si="4"/>
        <v>40.5</v>
      </c>
      <c r="V18" s="96">
        <v>22.5</v>
      </c>
      <c r="W18" s="83">
        <v>22</v>
      </c>
      <c r="X18" s="100">
        <f>0</f>
        <v>0</v>
      </c>
      <c r="Y18" s="101">
        <v>1</v>
      </c>
      <c r="Z18" s="89">
        <f t="shared" si="9"/>
        <v>0.43875000000000025</v>
      </c>
      <c r="AA18" s="38">
        <f t="shared" si="10"/>
        <v>0.43875000000000025</v>
      </c>
      <c r="AB18" s="104" t="s">
        <v>72</v>
      </c>
      <c r="AC18" s="129">
        <f t="shared" si="11"/>
        <v>885</v>
      </c>
      <c r="AD18" s="129">
        <f t="shared" si="12"/>
        <v>853</v>
      </c>
      <c r="AE18" s="129" t="str">
        <f t="shared" si="13"/>
        <v>N/A</v>
      </c>
    </row>
    <row r="19" spans="1:31" ht="14.85" customHeight="1">
      <c r="A19" s="52">
        <v>18</v>
      </c>
      <c r="B19" s="53"/>
      <c r="C19" s="59" t="s">
        <v>73</v>
      </c>
      <c r="D19" s="61" t="s">
        <v>74</v>
      </c>
      <c r="E19" s="53">
        <v>920</v>
      </c>
      <c r="F19" s="53">
        <v>840</v>
      </c>
      <c r="G19" s="53">
        <v>775</v>
      </c>
      <c r="H19" s="53">
        <v>270</v>
      </c>
      <c r="I19" s="53">
        <v>205</v>
      </c>
      <c r="J19" s="53">
        <v>190</v>
      </c>
      <c r="K19" s="59" t="s">
        <v>66</v>
      </c>
      <c r="L19" s="53">
        <v>362</v>
      </c>
      <c r="M19" s="54"/>
      <c r="N19" s="50" t="s">
        <v>44</v>
      </c>
      <c r="O19" s="6">
        <f t="shared" si="0"/>
        <v>920</v>
      </c>
      <c r="P19" s="6">
        <f t="shared" si="0"/>
        <v>840</v>
      </c>
      <c r="Q19" s="6">
        <f t="shared" si="1"/>
        <v>775</v>
      </c>
      <c r="R19" s="6">
        <v>775</v>
      </c>
      <c r="S19" s="6">
        <f t="shared" si="2"/>
        <v>856</v>
      </c>
      <c r="T19" s="50">
        <f t="shared" si="3"/>
        <v>32.5</v>
      </c>
      <c r="U19" s="50">
        <f t="shared" si="4"/>
        <v>40.5</v>
      </c>
      <c r="V19" s="96">
        <v>25</v>
      </c>
      <c r="W19" s="83">
        <v>22</v>
      </c>
      <c r="X19" s="100">
        <f>0</f>
        <v>0</v>
      </c>
      <c r="Y19" s="101">
        <v>1</v>
      </c>
      <c r="Z19" s="89">
        <f t="shared" si="9"/>
        <v>0.43875000000000025</v>
      </c>
      <c r="AA19" s="38">
        <f t="shared" si="10"/>
        <v>0.43875000000000025</v>
      </c>
      <c r="AB19" s="104" t="s">
        <v>72</v>
      </c>
      <c r="AC19" s="129">
        <f t="shared" si="11"/>
        <v>885</v>
      </c>
      <c r="AD19" s="129">
        <f t="shared" si="12"/>
        <v>853</v>
      </c>
      <c r="AE19" s="129" t="str">
        <f t="shared" si="13"/>
        <v>N/A</v>
      </c>
    </row>
    <row r="20" spans="1:31" ht="14.85" customHeight="1">
      <c r="A20" s="52"/>
      <c r="B20" s="53" t="s">
        <v>44</v>
      </c>
      <c r="C20" s="59" t="s">
        <v>75</v>
      </c>
      <c r="D20" s="61" t="s">
        <v>76</v>
      </c>
      <c r="E20" s="53">
        <v>920</v>
      </c>
      <c r="F20" s="53">
        <v>840</v>
      </c>
      <c r="G20" s="53" t="s">
        <v>77</v>
      </c>
      <c r="H20" s="53">
        <v>250</v>
      </c>
      <c r="I20" s="53">
        <v>205</v>
      </c>
      <c r="J20" s="53">
        <v>185</v>
      </c>
      <c r="K20" s="59" t="s">
        <v>66</v>
      </c>
      <c r="L20" s="53">
        <v>368</v>
      </c>
      <c r="M20" s="54"/>
      <c r="N20" s="50" t="s">
        <v>44</v>
      </c>
      <c r="O20" s="6">
        <f t="shared" si="0"/>
        <v>920</v>
      </c>
      <c r="P20" s="6">
        <f t="shared" si="0"/>
        <v>840</v>
      </c>
      <c r="Q20" s="6">
        <v>780</v>
      </c>
      <c r="R20" s="6">
        <v>775</v>
      </c>
      <c r="S20" s="6">
        <f t="shared" si="2"/>
        <v>856</v>
      </c>
      <c r="T20" s="50"/>
      <c r="U20" s="50"/>
      <c r="V20" s="96">
        <v>25</v>
      </c>
      <c r="W20" s="83">
        <v>25</v>
      </c>
      <c r="X20" s="4">
        <f>0</f>
        <v>0</v>
      </c>
      <c r="Y20" s="93">
        <f>2</f>
        <v>2</v>
      </c>
      <c r="Z20" s="89">
        <f t="shared" si="9"/>
        <v>0.421875</v>
      </c>
      <c r="AA20" s="38">
        <f t="shared" si="10"/>
        <v>0.40500000000000036</v>
      </c>
      <c r="AB20" s="104" t="s">
        <v>78</v>
      </c>
      <c r="AC20" s="129">
        <f t="shared" si="11"/>
        <v>888</v>
      </c>
      <c r="AD20" s="129">
        <f t="shared" si="12"/>
        <v>855</v>
      </c>
      <c r="AE20" s="129" t="str">
        <f t="shared" si="13"/>
        <v>N/A</v>
      </c>
    </row>
    <row r="21" spans="1:31" ht="14.85" customHeight="1">
      <c r="A21" s="52"/>
      <c r="B21" s="53" t="s">
        <v>44</v>
      </c>
      <c r="C21" s="59" t="s">
        <v>79</v>
      </c>
      <c r="D21" s="61" t="s">
        <v>80</v>
      </c>
      <c r="E21" s="53">
        <v>920</v>
      </c>
      <c r="F21" s="53">
        <v>840</v>
      </c>
      <c r="G21" s="53" t="s">
        <v>77</v>
      </c>
      <c r="H21" s="53">
        <v>250</v>
      </c>
      <c r="I21" s="53">
        <v>205</v>
      </c>
      <c r="J21" s="53">
        <v>185</v>
      </c>
      <c r="K21" s="59" t="s">
        <v>66</v>
      </c>
      <c r="L21" s="53">
        <v>368</v>
      </c>
      <c r="M21" s="54"/>
      <c r="N21" s="50" t="s">
        <v>44</v>
      </c>
      <c r="O21" s="6">
        <f t="shared" si="0"/>
        <v>920</v>
      </c>
      <c r="P21" s="6">
        <f t="shared" si="0"/>
        <v>840</v>
      </c>
      <c r="Q21" s="6">
        <v>780</v>
      </c>
      <c r="R21" s="6">
        <v>775</v>
      </c>
      <c r="S21" s="6">
        <f t="shared" si="2"/>
        <v>856</v>
      </c>
      <c r="T21" s="50"/>
      <c r="U21" s="50"/>
      <c r="V21" s="96">
        <v>25</v>
      </c>
      <c r="W21" s="83">
        <v>25</v>
      </c>
      <c r="X21" s="4">
        <f>0</f>
        <v>0</v>
      </c>
      <c r="Y21" s="93">
        <f>2</f>
        <v>2</v>
      </c>
      <c r="Z21" s="89">
        <f t="shared" si="9"/>
        <v>0.421875</v>
      </c>
      <c r="AA21" s="38">
        <f t="shared" si="10"/>
        <v>0.40500000000000036</v>
      </c>
      <c r="AB21" s="104" t="s">
        <v>78</v>
      </c>
      <c r="AC21" s="129">
        <f t="shared" si="11"/>
        <v>888</v>
      </c>
      <c r="AD21" s="129">
        <f t="shared" si="12"/>
        <v>855</v>
      </c>
      <c r="AE21" s="129" t="str">
        <f t="shared" si="13"/>
        <v>N/A</v>
      </c>
    </row>
    <row r="22" spans="1:31" ht="14.85" customHeight="1">
      <c r="A22" s="52"/>
      <c r="B22" s="53" t="s">
        <v>44</v>
      </c>
      <c r="C22" s="59" t="s">
        <v>81</v>
      </c>
      <c r="D22" s="61"/>
      <c r="E22" s="53"/>
      <c r="F22" s="53"/>
      <c r="G22" s="53"/>
      <c r="H22" s="53"/>
      <c r="I22" s="53"/>
      <c r="J22" s="53"/>
      <c r="K22" s="59"/>
      <c r="L22" s="53"/>
      <c r="M22" s="54"/>
      <c r="N22" s="50"/>
      <c r="O22" s="6">
        <v>920</v>
      </c>
      <c r="P22" s="6">
        <v>840</v>
      </c>
      <c r="Q22" s="6">
        <v>800</v>
      </c>
      <c r="R22" s="6">
        <v>800</v>
      </c>
      <c r="S22" s="6"/>
      <c r="T22" s="50"/>
      <c r="U22" s="50"/>
      <c r="V22" s="96">
        <v>25</v>
      </c>
      <c r="W22" s="83">
        <v>17</v>
      </c>
      <c r="X22" s="4">
        <f>0</f>
        <v>0</v>
      </c>
      <c r="Y22" s="93">
        <f>2</f>
        <v>2</v>
      </c>
      <c r="Z22" s="89">
        <f t="shared" si="9"/>
        <v>0.27000000000000024</v>
      </c>
      <c r="AA22" s="38">
        <f t="shared" si="10"/>
        <v>0.27000000000000024</v>
      </c>
      <c r="AB22" s="104"/>
      <c r="AC22" s="129">
        <f t="shared" si="11"/>
        <v>910</v>
      </c>
      <c r="AD22" s="129">
        <f t="shared" si="12"/>
        <v>878</v>
      </c>
      <c r="AE22" s="129">
        <f t="shared" si="13"/>
        <v>854</v>
      </c>
    </row>
    <row r="23" spans="1:31" ht="24" customHeight="1">
      <c r="A23" s="52">
        <v>19</v>
      </c>
      <c r="B23" s="53"/>
      <c r="C23" s="59" t="s">
        <v>81</v>
      </c>
      <c r="D23" s="61" t="s">
        <v>84</v>
      </c>
      <c r="E23" s="53">
        <v>920</v>
      </c>
      <c r="F23" s="53">
        <v>840</v>
      </c>
      <c r="G23" s="53">
        <v>805</v>
      </c>
      <c r="H23" s="53">
        <v>245</v>
      </c>
      <c r="I23" s="53">
        <v>205</v>
      </c>
      <c r="J23" s="53">
        <v>188</v>
      </c>
      <c r="K23" s="59" t="s">
        <v>66</v>
      </c>
      <c r="L23" s="53">
        <v>313</v>
      </c>
      <c r="M23" s="54"/>
      <c r="N23" s="50" t="s">
        <v>44</v>
      </c>
      <c r="O23" s="6">
        <f t="shared" si="0"/>
        <v>920</v>
      </c>
      <c r="P23" s="6">
        <f t="shared" si="0"/>
        <v>840</v>
      </c>
      <c r="Q23" s="6">
        <v>800</v>
      </c>
      <c r="R23" s="50">
        <v>800</v>
      </c>
      <c r="S23" s="6">
        <f t="shared" si="2"/>
        <v>856</v>
      </c>
      <c r="T23" s="50">
        <f t="shared" si="3"/>
        <v>20</v>
      </c>
      <c r="U23" s="50">
        <f t="shared" si="4"/>
        <v>28</v>
      </c>
      <c r="V23" s="96">
        <v>25</v>
      </c>
      <c r="W23" s="83">
        <v>20</v>
      </c>
      <c r="X23" s="4">
        <f>0</f>
        <v>0</v>
      </c>
      <c r="Y23" s="93">
        <f>2</f>
        <v>2</v>
      </c>
      <c r="Z23" s="89">
        <f t="shared" si="9"/>
        <v>0.27000000000000024</v>
      </c>
      <c r="AA23" s="38">
        <f t="shared" si="10"/>
        <v>0.27000000000000024</v>
      </c>
      <c r="AB23" s="104" t="s">
        <v>85</v>
      </c>
      <c r="AC23" s="129">
        <f t="shared" si="11"/>
        <v>910</v>
      </c>
      <c r="AD23" s="129">
        <f t="shared" si="12"/>
        <v>878</v>
      </c>
      <c r="AE23" s="129">
        <f t="shared" si="13"/>
        <v>854</v>
      </c>
    </row>
    <row r="24" spans="1:31">
      <c r="A24" s="52">
        <v>20</v>
      </c>
      <c r="B24" s="53"/>
      <c r="C24" s="59" t="s">
        <v>88</v>
      </c>
      <c r="D24" s="61" t="s">
        <v>89</v>
      </c>
      <c r="E24" s="53">
        <v>920</v>
      </c>
      <c r="F24" s="53">
        <v>840</v>
      </c>
      <c r="G24" s="53">
        <v>805</v>
      </c>
      <c r="H24" s="53">
        <v>260</v>
      </c>
      <c r="I24" s="53">
        <v>205</v>
      </c>
      <c r="J24" s="53">
        <v>185</v>
      </c>
      <c r="K24" s="59" t="s">
        <v>32</v>
      </c>
      <c r="L24" s="53">
        <v>336</v>
      </c>
      <c r="M24" s="54"/>
      <c r="N24" s="50" t="s">
        <v>44</v>
      </c>
      <c r="O24" s="6">
        <f t="shared" si="0"/>
        <v>920</v>
      </c>
      <c r="P24" s="6">
        <f t="shared" si="0"/>
        <v>840</v>
      </c>
      <c r="Q24" s="6">
        <f t="shared" si="1"/>
        <v>805</v>
      </c>
      <c r="R24" s="41">
        <v>810.5</v>
      </c>
      <c r="S24" s="6">
        <f t="shared" si="2"/>
        <v>856</v>
      </c>
      <c r="T24" s="50">
        <f t="shared" si="3"/>
        <v>17.5</v>
      </c>
      <c r="U24" s="50">
        <f t="shared" si="4"/>
        <v>25.5</v>
      </c>
      <c r="V24" s="96">
        <v>25</v>
      </c>
      <c r="W24" s="83">
        <v>20</v>
      </c>
      <c r="X24" s="4">
        <f>0</f>
        <v>0</v>
      </c>
      <c r="Y24" s="93">
        <f>2</f>
        <v>2</v>
      </c>
      <c r="Z24" s="89">
        <f t="shared" si="9"/>
        <v>0.21768749999999987</v>
      </c>
      <c r="AA24" s="38">
        <f t="shared" si="10"/>
        <v>0.23624999999999977</v>
      </c>
      <c r="AB24" s="104" t="s">
        <v>85</v>
      </c>
      <c r="AC24" s="129">
        <f t="shared" si="11"/>
        <v>918</v>
      </c>
      <c r="AD24" s="129">
        <f t="shared" si="12"/>
        <v>885</v>
      </c>
      <c r="AE24" s="129">
        <f t="shared" si="13"/>
        <v>862</v>
      </c>
    </row>
    <row r="25" spans="1:31" ht="14.85" customHeight="1">
      <c r="A25" s="52">
        <v>21</v>
      </c>
      <c r="B25" s="53"/>
      <c r="C25" s="59" t="s">
        <v>91</v>
      </c>
      <c r="D25" s="61" t="s">
        <v>92</v>
      </c>
      <c r="E25" s="53">
        <v>920</v>
      </c>
      <c r="F25" s="53">
        <v>840</v>
      </c>
      <c r="G25" s="53">
        <v>800</v>
      </c>
      <c r="H25" s="53">
        <v>273</v>
      </c>
      <c r="I25" s="53">
        <v>205</v>
      </c>
      <c r="J25" s="53">
        <v>185</v>
      </c>
      <c r="K25" s="59" t="s">
        <v>32</v>
      </c>
      <c r="L25" s="53">
        <v>376</v>
      </c>
      <c r="M25" s="54"/>
      <c r="N25" s="50" t="s">
        <v>44</v>
      </c>
      <c r="O25" s="6">
        <f t="shared" si="0"/>
        <v>920</v>
      </c>
      <c r="P25" s="6">
        <f t="shared" si="0"/>
        <v>840</v>
      </c>
      <c r="Q25" s="6">
        <f t="shared" si="1"/>
        <v>800</v>
      </c>
      <c r="R25" s="50" t="s">
        <v>33</v>
      </c>
      <c r="S25" s="6">
        <f t="shared" si="2"/>
        <v>856</v>
      </c>
      <c r="T25" s="50">
        <f t="shared" si="3"/>
        <v>20</v>
      </c>
      <c r="U25" s="50">
        <f t="shared" si="4"/>
        <v>28</v>
      </c>
      <c r="V25" s="96">
        <v>25</v>
      </c>
      <c r="W25" s="83">
        <v>22</v>
      </c>
      <c r="X25" s="4">
        <f>0</f>
        <v>0</v>
      </c>
      <c r="Y25" s="93">
        <f>2</f>
        <v>2</v>
      </c>
      <c r="Z25" s="89" t="str">
        <f t="shared" si="9"/>
        <v>N/A</v>
      </c>
      <c r="AA25" s="38">
        <f t="shared" si="10"/>
        <v>0.27000000000000024</v>
      </c>
      <c r="AB25" s="104"/>
      <c r="AC25" s="129">
        <f t="shared" si="11"/>
        <v>910</v>
      </c>
      <c r="AD25" s="129">
        <f t="shared" si="12"/>
        <v>878</v>
      </c>
      <c r="AE25" s="129">
        <f t="shared" si="13"/>
        <v>854</v>
      </c>
    </row>
    <row r="26" spans="1:31" ht="15" customHeight="1">
      <c r="A26" s="52">
        <v>22</v>
      </c>
      <c r="B26" s="53"/>
      <c r="C26" s="59" t="s">
        <v>93</v>
      </c>
      <c r="D26" s="61" t="s">
        <v>94</v>
      </c>
      <c r="E26" s="53">
        <v>920</v>
      </c>
      <c r="F26" s="53">
        <v>840</v>
      </c>
      <c r="G26" s="53">
        <v>800</v>
      </c>
      <c r="H26" s="53">
        <v>260</v>
      </c>
      <c r="I26" s="53">
        <v>200</v>
      </c>
      <c r="J26" s="53">
        <v>185</v>
      </c>
      <c r="K26" s="59" t="s">
        <v>66</v>
      </c>
      <c r="L26" s="53">
        <v>342</v>
      </c>
      <c r="M26" s="54"/>
      <c r="N26" s="50" t="s">
        <v>44</v>
      </c>
      <c r="O26" s="6">
        <f t="shared" si="0"/>
        <v>920</v>
      </c>
      <c r="P26" s="6">
        <f t="shared" si="0"/>
        <v>840</v>
      </c>
      <c r="Q26" s="6">
        <f t="shared" si="1"/>
        <v>800</v>
      </c>
      <c r="R26" s="6">
        <v>800</v>
      </c>
      <c r="S26" s="6">
        <f t="shared" si="2"/>
        <v>856</v>
      </c>
      <c r="T26" s="50">
        <f t="shared" si="3"/>
        <v>20</v>
      </c>
      <c r="U26" s="50">
        <f t="shared" si="4"/>
        <v>28</v>
      </c>
      <c r="V26" s="96">
        <v>22.5</v>
      </c>
      <c r="W26" s="83">
        <v>22</v>
      </c>
      <c r="X26" s="4">
        <f>0</f>
        <v>0</v>
      </c>
      <c r="Y26" s="93">
        <f>2</f>
        <v>2</v>
      </c>
      <c r="Z26" s="89">
        <f t="shared" si="9"/>
        <v>0.27000000000000024</v>
      </c>
      <c r="AA26" s="38">
        <f t="shared" si="10"/>
        <v>0.27000000000000024</v>
      </c>
      <c r="AB26" s="104" t="s">
        <v>85</v>
      </c>
      <c r="AC26" s="129">
        <f t="shared" si="11"/>
        <v>910</v>
      </c>
      <c r="AD26" s="129">
        <f t="shared" si="12"/>
        <v>878</v>
      </c>
      <c r="AE26" s="129">
        <f t="shared" si="13"/>
        <v>854</v>
      </c>
    </row>
    <row r="27" spans="1:31" ht="15" customHeight="1">
      <c r="A27" s="52"/>
      <c r="B27" s="53" t="s">
        <v>44</v>
      </c>
      <c r="C27" s="59" t="s">
        <v>95</v>
      </c>
      <c r="D27" s="61"/>
      <c r="E27" s="53"/>
      <c r="F27" s="53"/>
      <c r="G27" s="53"/>
      <c r="H27" s="53"/>
      <c r="I27" s="53"/>
      <c r="J27" s="53"/>
      <c r="K27" s="59"/>
      <c r="L27" s="53"/>
      <c r="M27" s="54"/>
      <c r="N27" s="50" t="s">
        <v>44</v>
      </c>
      <c r="O27" s="6">
        <v>920</v>
      </c>
      <c r="P27" s="6">
        <v>840</v>
      </c>
      <c r="Q27" s="6">
        <v>800</v>
      </c>
      <c r="R27" s="6">
        <v>800</v>
      </c>
      <c r="S27" s="6"/>
      <c r="T27" s="50"/>
      <c r="U27" s="50"/>
      <c r="V27" s="96">
        <v>25</v>
      </c>
      <c r="W27" s="83">
        <v>22</v>
      </c>
      <c r="X27" s="4">
        <f>0</f>
        <v>0</v>
      </c>
      <c r="Y27" s="93">
        <f>2</f>
        <v>2</v>
      </c>
      <c r="Z27" s="89">
        <f t="shared" si="9"/>
        <v>0.27000000000000024</v>
      </c>
      <c r="AA27" s="38">
        <f t="shared" si="10"/>
        <v>0.27000000000000024</v>
      </c>
      <c r="AB27" s="104" t="s">
        <v>85</v>
      </c>
      <c r="AC27" s="129">
        <f t="shared" si="11"/>
        <v>910</v>
      </c>
      <c r="AD27" s="129">
        <f t="shared" si="12"/>
        <v>878</v>
      </c>
      <c r="AE27" s="129">
        <f t="shared" si="13"/>
        <v>854</v>
      </c>
    </row>
    <row r="28" spans="1:31">
      <c r="A28" s="52">
        <v>23</v>
      </c>
      <c r="B28" s="53"/>
      <c r="C28" s="59" t="s">
        <v>96</v>
      </c>
      <c r="D28" s="61" t="s">
        <v>97</v>
      </c>
      <c r="E28" s="53">
        <v>920</v>
      </c>
      <c r="F28" s="53">
        <v>840</v>
      </c>
      <c r="G28" s="53">
        <v>805</v>
      </c>
      <c r="H28" s="53">
        <v>260</v>
      </c>
      <c r="I28" s="53">
        <v>200</v>
      </c>
      <c r="J28" s="53">
        <v>185</v>
      </c>
      <c r="K28" s="59" t="s">
        <v>32</v>
      </c>
      <c r="L28" s="53">
        <v>335</v>
      </c>
      <c r="M28" s="54"/>
      <c r="N28" s="50" t="s">
        <v>44</v>
      </c>
      <c r="O28" s="6">
        <f t="shared" si="0"/>
        <v>920</v>
      </c>
      <c r="P28" s="6">
        <f t="shared" si="0"/>
        <v>840</v>
      </c>
      <c r="Q28" s="6">
        <f t="shared" si="1"/>
        <v>805</v>
      </c>
      <c r="R28" s="41">
        <v>810.5</v>
      </c>
      <c r="S28" s="6">
        <f t="shared" si="2"/>
        <v>856</v>
      </c>
      <c r="T28" s="50">
        <f t="shared" si="3"/>
        <v>17.5</v>
      </c>
      <c r="U28" s="50">
        <f t="shared" si="4"/>
        <v>25.5</v>
      </c>
      <c r="V28" s="96">
        <v>22.5</v>
      </c>
      <c r="W28" s="83">
        <v>20</v>
      </c>
      <c r="X28" s="4">
        <f>0</f>
        <v>0</v>
      </c>
      <c r="Y28" s="93">
        <f>2</f>
        <v>2</v>
      </c>
      <c r="Z28" s="89">
        <f t="shared" si="9"/>
        <v>0.21768749999999987</v>
      </c>
      <c r="AA28" s="38">
        <f t="shared" si="10"/>
        <v>0.23624999999999977</v>
      </c>
      <c r="AB28" s="104" t="s">
        <v>85</v>
      </c>
      <c r="AC28" s="129">
        <f t="shared" si="11"/>
        <v>918</v>
      </c>
      <c r="AD28" s="129">
        <f t="shared" si="12"/>
        <v>885</v>
      </c>
      <c r="AE28" s="129">
        <f t="shared" si="13"/>
        <v>862</v>
      </c>
    </row>
    <row r="29" spans="1:31" ht="14.85" customHeight="1">
      <c r="A29" s="52">
        <v>24</v>
      </c>
      <c r="B29" s="53"/>
      <c r="C29" s="59" t="s">
        <v>98</v>
      </c>
      <c r="D29" s="61" t="s">
        <v>99</v>
      </c>
      <c r="E29" s="53">
        <v>920</v>
      </c>
      <c r="F29" s="53">
        <v>854</v>
      </c>
      <c r="G29" s="53">
        <v>820</v>
      </c>
      <c r="H29" s="53">
        <v>273</v>
      </c>
      <c r="I29" s="53">
        <v>200</v>
      </c>
      <c r="J29" s="53">
        <v>185</v>
      </c>
      <c r="K29" s="59" t="s">
        <v>32</v>
      </c>
      <c r="L29" s="53">
        <v>335</v>
      </c>
      <c r="M29" s="54"/>
      <c r="N29" s="50" t="s">
        <v>44</v>
      </c>
      <c r="O29" s="6">
        <f t="shared" si="0"/>
        <v>920</v>
      </c>
      <c r="P29" s="6">
        <f t="shared" si="0"/>
        <v>854</v>
      </c>
      <c r="Q29" s="6">
        <f t="shared" si="1"/>
        <v>820</v>
      </c>
      <c r="R29" s="6">
        <v>820</v>
      </c>
      <c r="S29" s="6">
        <f t="shared" si="2"/>
        <v>870</v>
      </c>
      <c r="T29" s="50">
        <f t="shared" si="3"/>
        <v>17</v>
      </c>
      <c r="U29" s="50">
        <f t="shared" si="4"/>
        <v>25</v>
      </c>
      <c r="V29" s="96">
        <v>22.5</v>
      </c>
      <c r="W29" s="83">
        <v>17</v>
      </c>
      <c r="X29" s="4">
        <f>0</f>
        <v>0</v>
      </c>
      <c r="Y29" s="93">
        <f>2</f>
        <v>2</v>
      </c>
      <c r="Z29" s="89">
        <f t="shared" si="9"/>
        <v>0.22949999999999993</v>
      </c>
      <c r="AA29" s="38">
        <f t="shared" si="10"/>
        <v>0.22949999999999993</v>
      </c>
      <c r="AB29" s="104"/>
      <c r="AC29" s="129" t="str">
        <f t="shared" si="11"/>
        <v>N/A</v>
      </c>
      <c r="AD29" s="129">
        <f t="shared" si="12"/>
        <v>898</v>
      </c>
      <c r="AE29" s="129">
        <f t="shared" si="13"/>
        <v>874</v>
      </c>
    </row>
    <row r="30" spans="1:31" ht="14.45" hidden="1" customHeight="1">
      <c r="A30" s="269">
        <v>25</v>
      </c>
      <c r="B30" s="65"/>
      <c r="C30" s="271" t="s">
        <v>100</v>
      </c>
      <c r="D30" s="273" t="s">
        <v>101</v>
      </c>
      <c r="E30" s="63">
        <v>760</v>
      </c>
      <c r="F30" s="269">
        <v>680</v>
      </c>
      <c r="G30" s="269">
        <v>650</v>
      </c>
      <c r="H30" s="269">
        <v>240</v>
      </c>
      <c r="I30" s="269">
        <v>185</v>
      </c>
      <c r="J30" s="269">
        <v>195</v>
      </c>
      <c r="K30" s="269" t="s">
        <v>102</v>
      </c>
      <c r="L30" s="269" t="s">
        <v>103</v>
      </c>
      <c r="M30" s="54"/>
      <c r="N30" s="50" t="s">
        <v>44</v>
      </c>
      <c r="O30" s="6">
        <f>E30</f>
        <v>760</v>
      </c>
      <c r="P30" s="6">
        <f t="shared" si="0"/>
        <v>680</v>
      </c>
      <c r="Q30" s="6">
        <f t="shared" si="1"/>
        <v>650</v>
      </c>
      <c r="R30" s="6"/>
      <c r="S30" s="6">
        <f t="shared" si="2"/>
        <v>696</v>
      </c>
      <c r="T30" s="50">
        <f t="shared" si="3"/>
        <v>15</v>
      </c>
      <c r="U30" s="50">
        <f t="shared" si="4"/>
        <v>23</v>
      </c>
      <c r="V30" s="10"/>
      <c r="W30" s="10"/>
      <c r="X30" s="4">
        <f>0</f>
        <v>0</v>
      </c>
      <c r="Y30" s="93">
        <f>2</f>
        <v>2</v>
      </c>
      <c r="Z30" s="10"/>
      <c r="AA30" s="10"/>
      <c r="AB30" s="10"/>
      <c r="AC30" s="10"/>
      <c r="AD30" s="10"/>
      <c r="AE30" s="10"/>
    </row>
    <row r="31" spans="1:31" ht="14.45" hidden="1" customHeight="1">
      <c r="A31" s="270"/>
      <c r="B31" s="55"/>
      <c r="C31" s="272"/>
      <c r="D31" s="274"/>
      <c r="E31" s="63">
        <v>730</v>
      </c>
      <c r="F31" s="270">
        <f>F30</f>
        <v>680</v>
      </c>
      <c r="G31" s="270">
        <f t="shared" ref="G31:L31" si="14">G30</f>
        <v>650</v>
      </c>
      <c r="H31" s="270">
        <f t="shared" si="14"/>
        <v>240</v>
      </c>
      <c r="I31" s="270">
        <f t="shared" si="14"/>
        <v>185</v>
      </c>
      <c r="J31" s="270">
        <f t="shared" si="14"/>
        <v>195</v>
      </c>
      <c r="K31" s="270" t="str">
        <f t="shared" si="14"/>
        <v>R7</v>
      </c>
      <c r="L31" s="270" t="str">
        <f t="shared" si="14"/>
        <v>243 / 201</v>
      </c>
      <c r="M31" s="54"/>
      <c r="N31" s="50" t="s">
        <v>44</v>
      </c>
      <c r="O31" s="6">
        <f>E31</f>
        <v>730</v>
      </c>
      <c r="P31" s="6">
        <f>P30</f>
        <v>680</v>
      </c>
      <c r="Q31" s="6">
        <f>Q30</f>
        <v>650</v>
      </c>
      <c r="R31" s="6"/>
      <c r="S31" s="6">
        <f t="shared" si="2"/>
        <v>696</v>
      </c>
      <c r="T31" s="50">
        <f t="shared" si="3"/>
        <v>15</v>
      </c>
      <c r="U31" s="50">
        <f t="shared" si="4"/>
        <v>23</v>
      </c>
      <c r="V31" s="10"/>
      <c r="W31" s="10"/>
      <c r="X31" s="4">
        <f>0</f>
        <v>0</v>
      </c>
      <c r="Y31" s="93">
        <f>2</f>
        <v>2</v>
      </c>
      <c r="Z31" s="10"/>
      <c r="AA31" s="10"/>
      <c r="AB31" s="10"/>
      <c r="AC31" s="10"/>
      <c r="AD31" s="10"/>
      <c r="AE31" s="10"/>
    </row>
    <row r="32" spans="1:31" hidden="1">
      <c r="A32" s="269">
        <v>26</v>
      </c>
      <c r="B32" s="65"/>
      <c r="C32" s="271" t="s">
        <v>104</v>
      </c>
      <c r="D32" s="273" t="s">
        <v>105</v>
      </c>
      <c r="E32" s="63">
        <v>760</v>
      </c>
      <c r="F32" s="269">
        <v>680</v>
      </c>
      <c r="G32" s="269">
        <v>650</v>
      </c>
      <c r="H32" s="269">
        <v>240</v>
      </c>
      <c r="I32" s="269">
        <v>185</v>
      </c>
      <c r="J32" s="269">
        <v>195</v>
      </c>
      <c r="K32" s="269" t="s">
        <v>102</v>
      </c>
      <c r="L32" s="269" t="s">
        <v>106</v>
      </c>
      <c r="M32" s="54"/>
      <c r="N32" s="50" t="s">
        <v>44</v>
      </c>
      <c r="O32" s="6">
        <f t="shared" ref="O32:O33" si="15">E32</f>
        <v>760</v>
      </c>
      <c r="P32" s="6">
        <f t="shared" si="0"/>
        <v>680</v>
      </c>
      <c r="Q32" s="6">
        <f t="shared" si="1"/>
        <v>650</v>
      </c>
      <c r="R32" s="6"/>
      <c r="S32" s="6">
        <f t="shared" si="2"/>
        <v>696</v>
      </c>
      <c r="T32" s="50">
        <f t="shared" si="3"/>
        <v>15</v>
      </c>
      <c r="U32" s="50">
        <f t="shared" si="4"/>
        <v>23</v>
      </c>
      <c r="V32" s="10"/>
      <c r="W32" s="10"/>
      <c r="X32" s="4">
        <f>0</f>
        <v>0</v>
      </c>
      <c r="Y32" s="93">
        <f>2</f>
        <v>2</v>
      </c>
      <c r="Z32" s="10"/>
      <c r="AA32" s="10"/>
      <c r="AB32" s="10"/>
      <c r="AC32" s="10"/>
      <c r="AD32" s="10"/>
      <c r="AE32" s="10"/>
    </row>
    <row r="33" spans="1:31" hidden="1">
      <c r="A33" s="270"/>
      <c r="B33" s="55"/>
      <c r="C33" s="272"/>
      <c r="D33" s="274"/>
      <c r="E33" s="63">
        <v>730</v>
      </c>
      <c r="F33" s="270"/>
      <c r="G33" s="270"/>
      <c r="H33" s="270"/>
      <c r="I33" s="270"/>
      <c r="J33" s="270"/>
      <c r="K33" s="270"/>
      <c r="L33" s="270"/>
      <c r="M33" s="54"/>
      <c r="N33" s="50" t="s">
        <v>44</v>
      </c>
      <c r="O33" s="6">
        <f t="shared" si="15"/>
        <v>730</v>
      </c>
      <c r="P33" s="6">
        <f>P32</f>
        <v>680</v>
      </c>
      <c r="Q33" s="6">
        <f>Q32</f>
        <v>650</v>
      </c>
      <c r="R33" s="6"/>
      <c r="S33" s="6">
        <f t="shared" si="2"/>
        <v>696</v>
      </c>
      <c r="T33" s="50">
        <f t="shared" si="3"/>
        <v>15</v>
      </c>
      <c r="U33" s="50">
        <f t="shared" si="4"/>
        <v>23</v>
      </c>
      <c r="V33" s="10"/>
      <c r="W33" s="10"/>
      <c r="X33" s="4">
        <f>0</f>
        <v>0</v>
      </c>
      <c r="Y33" s="93">
        <f>2</f>
        <v>2</v>
      </c>
      <c r="Z33" s="10"/>
      <c r="AA33" s="10"/>
      <c r="AB33" s="10"/>
      <c r="AC33" s="10"/>
      <c r="AD33" s="10"/>
      <c r="AE33" s="10"/>
    </row>
    <row r="34" spans="1:31" hidden="1">
      <c r="A34" s="52">
        <v>27</v>
      </c>
      <c r="B34" s="52"/>
      <c r="C34" s="59" t="s">
        <v>107</v>
      </c>
      <c r="D34" s="62" t="s">
        <v>108</v>
      </c>
      <c r="E34" s="52">
        <v>840</v>
      </c>
      <c r="F34" s="52">
        <v>760</v>
      </c>
      <c r="G34" s="52">
        <v>730</v>
      </c>
      <c r="H34" s="52">
        <v>225</v>
      </c>
      <c r="I34" s="52">
        <v>185</v>
      </c>
      <c r="J34" s="52">
        <v>195</v>
      </c>
      <c r="K34" s="63" t="s">
        <v>66</v>
      </c>
      <c r="L34" s="52">
        <v>283</v>
      </c>
      <c r="M34" s="54"/>
      <c r="N34" s="50" t="s">
        <v>44</v>
      </c>
      <c r="O34" s="6">
        <f t="shared" si="0"/>
        <v>840</v>
      </c>
      <c r="P34" s="6">
        <f t="shared" si="0"/>
        <v>760</v>
      </c>
      <c r="Q34" s="6">
        <f t="shared" si="1"/>
        <v>730</v>
      </c>
      <c r="R34" s="6"/>
      <c r="S34" s="6">
        <f t="shared" si="2"/>
        <v>776</v>
      </c>
      <c r="T34" s="50">
        <f t="shared" si="3"/>
        <v>15</v>
      </c>
      <c r="U34" s="50">
        <f t="shared" si="4"/>
        <v>23</v>
      </c>
      <c r="V34" s="10"/>
      <c r="W34" s="10"/>
      <c r="X34" s="4">
        <f>0</f>
        <v>0</v>
      </c>
      <c r="Y34" s="93">
        <f>2</f>
        <v>2</v>
      </c>
      <c r="Z34" s="10"/>
      <c r="AA34" s="10"/>
      <c r="AB34" s="10"/>
      <c r="AC34" s="10"/>
      <c r="AD34" s="10"/>
      <c r="AE34" s="10"/>
    </row>
    <row r="35" spans="1:31" ht="25.5">
      <c r="A35" s="52">
        <v>28</v>
      </c>
      <c r="B35" s="53"/>
      <c r="C35" s="53">
        <v>409</v>
      </c>
      <c r="D35" s="61" t="s">
        <v>109</v>
      </c>
      <c r="E35" s="53">
        <v>920</v>
      </c>
      <c r="F35" s="53">
        <v>830</v>
      </c>
      <c r="G35" s="53">
        <v>790</v>
      </c>
      <c r="H35" s="59" t="s">
        <v>110</v>
      </c>
      <c r="I35" s="53">
        <v>185</v>
      </c>
      <c r="J35" s="53">
        <v>190</v>
      </c>
      <c r="K35" s="59" t="s">
        <v>32</v>
      </c>
      <c r="L35" s="53">
        <v>351</v>
      </c>
      <c r="M35" s="54"/>
      <c r="N35" s="50"/>
      <c r="O35" s="6">
        <f t="shared" si="0"/>
        <v>920</v>
      </c>
      <c r="P35" s="6">
        <f t="shared" si="0"/>
        <v>830</v>
      </c>
      <c r="Q35" s="6">
        <f t="shared" si="1"/>
        <v>790</v>
      </c>
      <c r="R35" s="6">
        <v>790</v>
      </c>
      <c r="S35" s="6">
        <f t="shared" si="2"/>
        <v>846</v>
      </c>
      <c r="T35" s="50">
        <f t="shared" si="3"/>
        <v>20</v>
      </c>
      <c r="U35" s="50">
        <f t="shared" si="4"/>
        <v>28</v>
      </c>
      <c r="V35" s="41">
        <v>20</v>
      </c>
      <c r="W35" s="50">
        <v>19</v>
      </c>
      <c r="X35" s="4">
        <f>0</f>
        <v>0</v>
      </c>
      <c r="Y35" s="93">
        <f>2</f>
        <v>2</v>
      </c>
      <c r="Z35" s="34">
        <f t="shared" ref="Z35:Z39" si="16">IF(R35="N/A","N/A",(0.5*P35/100-0.5*AVERAGE(Q35:R35)/100)*1.35)</f>
        <v>0.27000000000000024</v>
      </c>
      <c r="AA35" s="38">
        <f t="shared" ref="AA35:AA39" si="17">IF(Q35="N/A","N/A",(0.5*P35/100-0.5*Q35/100)*1.35)</f>
        <v>0.27000000000000024</v>
      </c>
      <c r="AB35" s="38"/>
      <c r="AC35" s="129">
        <f t="shared" ref="AC35:AC39" si="18">IF(AND($Q35="N/A",$R35="N/A"),"N/A",IF(OR(CEILING(IF($R35="N/A",$Q35,AVERAGE($Q35:$R35))+2*0.74*10000/135,1)&gt;$O35+4,CEILING(IF($R35="N/A",$Q35,AVERAGE($Q35:$R35))+2*0.74*10000/135,1)&lt;$P35),"N/A",CEILING(IF($R35="N/A",$Q35,AVERAGE($Q35:$R35))+2*0.74*10000/135,1)))</f>
        <v>900</v>
      </c>
      <c r="AD35" s="129">
        <f t="shared" ref="AD35:AD39" si="19">IF(AND($Q35="N/A",$R35="N/A"),"N/A",IF(OR(CEILING(IF($R35="N/A",$Q35,AVERAGE($Q35:$R35))+2*0.52*10000/135,1)&gt;$O35+4,CEILING(IF($R35="N/A",$Q35,AVERAGE($Q35:$R35))+2*0.52*10000/135,1)&lt;$P35),"N/A",CEILING(IF($R35="N/A",$Q35,AVERAGE($Q35:$R35))+2*0.52*10000/135,1)))</f>
        <v>868</v>
      </c>
      <c r="AE35" s="129">
        <f t="shared" ref="AE35:AE39" si="20">IF(AND($Q35="N/A",$R35="N/A"),"N/A",IF(OR(CEILING(IF($R35="N/A",$Q35,AVERAGE($Q35:$R35))+2*0.36*10000/135,1)&gt;$O35+4,CEILING(IF($R35="N/A",$Q35,AVERAGE($Q35:$R35))+2*0.36*10000/135,1)&lt;$P35),"N/A",CEILING(IF($R35="N/A",$Q35,AVERAGE($Q35:$R35))+2*0.36*10000/135,1)))</f>
        <v>844</v>
      </c>
    </row>
    <row r="36" spans="1:31" ht="15" customHeight="1">
      <c r="A36" s="52">
        <v>29</v>
      </c>
      <c r="B36" s="53"/>
      <c r="C36" s="53">
        <v>428</v>
      </c>
      <c r="D36" s="61" t="s">
        <v>111</v>
      </c>
      <c r="E36" s="53">
        <v>920</v>
      </c>
      <c r="F36" s="53">
        <v>854</v>
      </c>
      <c r="G36" s="53">
        <v>820</v>
      </c>
      <c r="H36" s="59" t="s">
        <v>112</v>
      </c>
      <c r="I36" s="53">
        <v>200</v>
      </c>
      <c r="J36" s="53">
        <v>185</v>
      </c>
      <c r="K36" s="59" t="s">
        <v>32</v>
      </c>
      <c r="L36" s="53">
        <v>366</v>
      </c>
      <c r="M36" s="54"/>
      <c r="N36" s="50"/>
      <c r="O36" s="6">
        <f t="shared" si="0"/>
        <v>920</v>
      </c>
      <c r="P36" s="6">
        <f t="shared" si="0"/>
        <v>854</v>
      </c>
      <c r="Q36" s="6">
        <f t="shared" si="1"/>
        <v>820</v>
      </c>
      <c r="R36" s="50" t="s">
        <v>33</v>
      </c>
      <c r="S36" s="6">
        <f t="shared" si="2"/>
        <v>870</v>
      </c>
      <c r="T36" s="50">
        <f t="shared" si="3"/>
        <v>17</v>
      </c>
      <c r="U36" s="50">
        <f t="shared" si="4"/>
        <v>25</v>
      </c>
      <c r="V36" s="96">
        <v>22.5</v>
      </c>
      <c r="W36" s="83">
        <v>22</v>
      </c>
      <c r="X36" s="4">
        <f>0</f>
        <v>0</v>
      </c>
      <c r="Y36" s="93">
        <f>2</f>
        <v>2</v>
      </c>
      <c r="Z36" s="89" t="str">
        <f t="shared" si="16"/>
        <v>N/A</v>
      </c>
      <c r="AA36" s="38">
        <f t="shared" si="17"/>
        <v>0.22949999999999993</v>
      </c>
      <c r="AB36" s="104" t="s">
        <v>33</v>
      </c>
      <c r="AC36" s="129" t="str">
        <f t="shared" si="18"/>
        <v>N/A</v>
      </c>
      <c r="AD36" s="129">
        <f t="shared" si="19"/>
        <v>898</v>
      </c>
      <c r="AE36" s="129">
        <f t="shared" si="20"/>
        <v>874</v>
      </c>
    </row>
    <row r="37" spans="1:31">
      <c r="A37" s="52">
        <v>30</v>
      </c>
      <c r="B37" s="53"/>
      <c r="C37" s="59" t="s">
        <v>113</v>
      </c>
      <c r="D37" s="61" t="s">
        <v>114</v>
      </c>
      <c r="E37" s="53">
        <v>920</v>
      </c>
      <c r="F37" s="53">
        <v>840</v>
      </c>
      <c r="G37" s="53">
        <v>800</v>
      </c>
      <c r="H37" s="53">
        <v>270</v>
      </c>
      <c r="I37" s="53">
        <v>205</v>
      </c>
      <c r="J37" s="53">
        <v>185</v>
      </c>
      <c r="K37" s="59" t="s">
        <v>66</v>
      </c>
      <c r="L37" s="53">
        <v>340</v>
      </c>
      <c r="M37" s="54"/>
      <c r="N37" s="50" t="s">
        <v>44</v>
      </c>
      <c r="O37" s="6">
        <f t="shared" si="0"/>
        <v>920</v>
      </c>
      <c r="P37" s="6">
        <f t="shared" si="0"/>
        <v>840</v>
      </c>
      <c r="Q37" s="6">
        <f t="shared" si="1"/>
        <v>800</v>
      </c>
      <c r="R37" s="50">
        <v>800</v>
      </c>
      <c r="S37" s="6">
        <f t="shared" si="2"/>
        <v>856</v>
      </c>
      <c r="T37" s="50">
        <f t="shared" si="3"/>
        <v>20</v>
      </c>
      <c r="U37" s="50">
        <f t="shared" si="4"/>
        <v>28</v>
      </c>
      <c r="V37" s="96">
        <v>25</v>
      </c>
      <c r="W37" s="83">
        <v>17</v>
      </c>
      <c r="X37" s="4">
        <f>0</f>
        <v>0</v>
      </c>
      <c r="Y37" s="93">
        <f>2</f>
        <v>2</v>
      </c>
      <c r="Z37" s="89">
        <f t="shared" si="16"/>
        <v>0.27000000000000024</v>
      </c>
      <c r="AA37" s="38">
        <f t="shared" si="17"/>
        <v>0.27000000000000024</v>
      </c>
      <c r="AB37" s="104"/>
      <c r="AC37" s="129">
        <f t="shared" si="18"/>
        <v>910</v>
      </c>
      <c r="AD37" s="129">
        <f t="shared" si="19"/>
        <v>878</v>
      </c>
      <c r="AE37" s="129">
        <f t="shared" si="20"/>
        <v>854</v>
      </c>
    </row>
    <row r="38" spans="1:31" ht="25.5">
      <c r="A38" s="52">
        <v>31</v>
      </c>
      <c r="B38" s="53"/>
      <c r="C38" s="59" t="s">
        <v>115</v>
      </c>
      <c r="D38" s="61" t="s">
        <v>116</v>
      </c>
      <c r="E38" s="53">
        <v>920</v>
      </c>
      <c r="F38" s="53">
        <v>840</v>
      </c>
      <c r="G38" s="53">
        <v>790</v>
      </c>
      <c r="H38" s="59" t="s">
        <v>117</v>
      </c>
      <c r="I38" s="53">
        <v>185</v>
      </c>
      <c r="J38" s="53">
        <v>190</v>
      </c>
      <c r="K38" s="59" t="s">
        <v>66</v>
      </c>
      <c r="L38" s="53">
        <v>373</v>
      </c>
      <c r="M38" s="54"/>
      <c r="N38" s="50" t="s">
        <v>44</v>
      </c>
      <c r="O38" s="6">
        <f t="shared" si="0"/>
        <v>920</v>
      </c>
      <c r="P38" s="6">
        <v>830</v>
      </c>
      <c r="Q38" s="6">
        <f t="shared" si="1"/>
        <v>790</v>
      </c>
      <c r="R38" s="50">
        <v>790</v>
      </c>
      <c r="S38" s="6">
        <f t="shared" si="2"/>
        <v>846</v>
      </c>
      <c r="T38" s="50">
        <f t="shared" si="3"/>
        <v>20</v>
      </c>
      <c r="U38" s="50">
        <f t="shared" si="4"/>
        <v>28</v>
      </c>
      <c r="V38" s="41">
        <v>20</v>
      </c>
      <c r="W38" s="50">
        <v>20</v>
      </c>
      <c r="X38" s="4">
        <f>0</f>
        <v>0</v>
      </c>
      <c r="Y38" s="93">
        <f>2</f>
        <v>2</v>
      </c>
      <c r="Z38" s="34">
        <f t="shared" si="16"/>
        <v>0.27000000000000024</v>
      </c>
      <c r="AA38" s="38">
        <f t="shared" si="17"/>
        <v>0.27000000000000024</v>
      </c>
      <c r="AB38" s="38"/>
      <c r="AC38" s="129">
        <f t="shared" si="18"/>
        <v>900</v>
      </c>
      <c r="AD38" s="129">
        <f t="shared" si="19"/>
        <v>868</v>
      </c>
      <c r="AE38" s="129">
        <f t="shared" si="20"/>
        <v>844</v>
      </c>
    </row>
    <row r="39" spans="1:31">
      <c r="A39" s="52">
        <v>32</v>
      </c>
      <c r="B39" s="53"/>
      <c r="C39" s="59" t="s">
        <v>119</v>
      </c>
      <c r="D39" s="61" t="s">
        <v>120</v>
      </c>
      <c r="E39" s="53">
        <v>920</v>
      </c>
      <c r="F39" s="53">
        <v>840</v>
      </c>
      <c r="G39" s="53">
        <v>800</v>
      </c>
      <c r="H39" s="53">
        <v>260</v>
      </c>
      <c r="I39" s="53">
        <v>215</v>
      </c>
      <c r="J39" s="53">
        <v>188</v>
      </c>
      <c r="K39" s="59" t="s">
        <v>66</v>
      </c>
      <c r="L39" s="53">
        <v>323</v>
      </c>
      <c r="M39" s="54"/>
      <c r="N39" s="50" t="s">
        <v>44</v>
      </c>
      <c r="O39" s="6">
        <f t="shared" si="0"/>
        <v>920</v>
      </c>
      <c r="P39" s="6">
        <f t="shared" si="0"/>
        <v>840</v>
      </c>
      <c r="Q39" s="6">
        <f t="shared" si="1"/>
        <v>800</v>
      </c>
      <c r="R39" s="50">
        <v>800</v>
      </c>
      <c r="S39" s="6">
        <f t="shared" si="2"/>
        <v>856</v>
      </c>
      <c r="T39" s="50">
        <f t="shared" si="3"/>
        <v>20</v>
      </c>
      <c r="U39" s="50">
        <f t="shared" si="4"/>
        <v>28</v>
      </c>
      <c r="V39" s="96">
        <v>25</v>
      </c>
      <c r="W39" s="83">
        <v>20</v>
      </c>
      <c r="X39" s="4">
        <f>0</f>
        <v>0</v>
      </c>
      <c r="Y39" s="93">
        <f>2</f>
        <v>2</v>
      </c>
      <c r="Z39" s="89">
        <f t="shared" si="16"/>
        <v>0.27000000000000024</v>
      </c>
      <c r="AA39" s="38">
        <f t="shared" si="17"/>
        <v>0.27000000000000024</v>
      </c>
      <c r="AB39" s="104" t="s">
        <v>85</v>
      </c>
      <c r="AC39" s="129">
        <f t="shared" si="18"/>
        <v>910</v>
      </c>
      <c r="AD39" s="129">
        <f t="shared" si="19"/>
        <v>878</v>
      </c>
      <c r="AE39" s="129">
        <f t="shared" si="20"/>
        <v>854</v>
      </c>
    </row>
    <row r="40" spans="1:31" hidden="1">
      <c r="A40" s="52">
        <v>33</v>
      </c>
      <c r="B40" s="52"/>
      <c r="C40" s="59" t="s">
        <v>122</v>
      </c>
      <c r="D40" s="62" t="s">
        <v>123</v>
      </c>
      <c r="E40" s="52">
        <v>1000</v>
      </c>
      <c r="F40" s="52">
        <v>920</v>
      </c>
      <c r="G40" s="52">
        <v>880</v>
      </c>
      <c r="H40" s="52">
        <v>270</v>
      </c>
      <c r="I40" s="52">
        <v>205</v>
      </c>
      <c r="J40" s="52">
        <v>190</v>
      </c>
      <c r="K40" s="63" t="s">
        <v>66</v>
      </c>
      <c r="L40" s="52">
        <v>403</v>
      </c>
      <c r="M40" s="54"/>
      <c r="N40" s="50" t="s">
        <v>44</v>
      </c>
      <c r="O40" s="6">
        <f t="shared" si="0"/>
        <v>1000</v>
      </c>
      <c r="P40" s="6">
        <f t="shared" si="0"/>
        <v>920</v>
      </c>
      <c r="Q40" s="6">
        <f t="shared" si="1"/>
        <v>880</v>
      </c>
      <c r="R40" s="6"/>
      <c r="S40" s="6">
        <f t="shared" si="2"/>
        <v>936</v>
      </c>
      <c r="T40" s="50">
        <f t="shared" si="3"/>
        <v>20</v>
      </c>
      <c r="U40" s="50">
        <f t="shared" si="4"/>
        <v>28</v>
      </c>
      <c r="V40" s="10"/>
      <c r="W40" s="10"/>
      <c r="X40" s="4">
        <f>0</f>
        <v>0</v>
      </c>
      <c r="Y40" s="93">
        <f>2</f>
        <v>2</v>
      </c>
      <c r="Z40" s="10"/>
      <c r="AA40" s="10"/>
      <c r="AB40" s="10"/>
      <c r="AC40" s="10"/>
      <c r="AD40" s="10"/>
      <c r="AE40" s="10"/>
    </row>
    <row r="41" spans="1:31">
      <c r="A41" s="52">
        <v>34</v>
      </c>
      <c r="B41" s="53"/>
      <c r="C41" s="59" t="s">
        <v>124</v>
      </c>
      <c r="D41" s="61" t="s">
        <v>125</v>
      </c>
      <c r="E41" s="53">
        <v>920</v>
      </c>
      <c r="F41" s="53">
        <v>840</v>
      </c>
      <c r="G41" s="53">
        <v>780</v>
      </c>
      <c r="H41" s="53">
        <v>270</v>
      </c>
      <c r="I41" s="53">
        <v>215</v>
      </c>
      <c r="J41" s="53">
        <v>185</v>
      </c>
      <c r="K41" s="59" t="s">
        <v>66</v>
      </c>
      <c r="L41" s="53">
        <v>369</v>
      </c>
      <c r="M41" s="54"/>
      <c r="N41" s="50" t="s">
        <v>44</v>
      </c>
      <c r="O41" s="6">
        <f t="shared" si="0"/>
        <v>920</v>
      </c>
      <c r="P41" s="6">
        <f t="shared" si="0"/>
        <v>840</v>
      </c>
      <c r="Q41" s="6">
        <f t="shared" si="1"/>
        <v>780</v>
      </c>
      <c r="R41" s="50">
        <v>775</v>
      </c>
      <c r="S41" s="6">
        <f t="shared" si="2"/>
        <v>856</v>
      </c>
      <c r="T41" s="50">
        <f t="shared" si="3"/>
        <v>30</v>
      </c>
      <c r="U41" s="50">
        <f t="shared" si="4"/>
        <v>38</v>
      </c>
      <c r="V41" s="96">
        <v>25</v>
      </c>
      <c r="W41" s="83">
        <v>25</v>
      </c>
      <c r="X41" s="4">
        <f>0</f>
        <v>0</v>
      </c>
      <c r="Y41" s="93">
        <f>2</f>
        <v>2</v>
      </c>
      <c r="Z41" s="89">
        <f t="shared" ref="Z41:Z55" si="21">IF(R41="N/A","N/A",(0.5*P41/100-0.5*AVERAGE(Q41:R41)/100)*1.35)</f>
        <v>0.421875</v>
      </c>
      <c r="AA41" s="38">
        <f t="shared" ref="AA41:AA44" si="22">IF(Q41="N/A","N/A",(0.5*P41/100-0.5*Q41/100)*1.35)</f>
        <v>0.40500000000000036</v>
      </c>
      <c r="AB41" s="104" t="s">
        <v>78</v>
      </c>
      <c r="AC41" s="129">
        <f t="shared" ref="AC41:AC44" si="23">IF(AND($Q41="N/A",$R41="N/A"),"N/A",IF(OR(CEILING(IF($R41="N/A",$Q41,AVERAGE($Q41:$R41))+2*0.74*10000/135,1)&gt;$O41+4,CEILING(IF($R41="N/A",$Q41,AVERAGE($Q41:$R41))+2*0.74*10000/135,1)&lt;$P41),"N/A",CEILING(IF($R41="N/A",$Q41,AVERAGE($Q41:$R41))+2*0.74*10000/135,1)))</f>
        <v>888</v>
      </c>
      <c r="AD41" s="129">
        <f t="shared" ref="AD41:AD44" si="24">IF(AND($Q41="N/A",$R41="N/A"),"N/A",IF(OR(CEILING(IF($R41="N/A",$Q41,AVERAGE($Q41:$R41))+2*0.52*10000/135,1)&gt;$O41+4,CEILING(IF($R41="N/A",$Q41,AVERAGE($Q41:$R41))+2*0.52*10000/135,1)&lt;$P41),"N/A",CEILING(IF($R41="N/A",$Q41,AVERAGE($Q41:$R41))+2*0.52*10000/135,1)))</f>
        <v>855</v>
      </c>
      <c r="AE41" s="129" t="str">
        <f t="shared" ref="AE41:AE44" si="25">IF(AND($Q41="N/A",$R41="N/A"),"N/A",IF(OR(CEILING(IF($R41="N/A",$Q41,AVERAGE($Q41:$R41))+2*0.36*10000/135,1)&gt;$O41+4,CEILING(IF($R41="N/A",$Q41,AVERAGE($Q41:$R41))+2*0.36*10000/135,1)&lt;$P41),"N/A",CEILING(IF($R41="N/A",$Q41,AVERAGE($Q41:$R41))+2*0.36*10000/135,1)))</f>
        <v>N/A</v>
      </c>
    </row>
    <row r="42" spans="1:31" ht="14.25" customHeight="1">
      <c r="A42" s="52">
        <v>35</v>
      </c>
      <c r="B42" s="53"/>
      <c r="C42" s="59" t="s">
        <v>126</v>
      </c>
      <c r="D42" s="61" t="s">
        <v>127</v>
      </c>
      <c r="E42" s="53">
        <v>920</v>
      </c>
      <c r="F42" s="53">
        <v>854</v>
      </c>
      <c r="G42" s="53">
        <v>820</v>
      </c>
      <c r="H42" s="59" t="s">
        <v>128</v>
      </c>
      <c r="I42" s="53">
        <v>200</v>
      </c>
      <c r="J42" s="53">
        <v>185</v>
      </c>
      <c r="K42" s="59" t="s">
        <v>32</v>
      </c>
      <c r="L42" s="53">
        <v>366</v>
      </c>
      <c r="M42" s="54"/>
      <c r="N42" s="50"/>
      <c r="O42" s="6">
        <f t="shared" si="0"/>
        <v>920</v>
      </c>
      <c r="P42" s="6">
        <f t="shared" si="0"/>
        <v>854</v>
      </c>
      <c r="Q42" s="6">
        <f t="shared" si="1"/>
        <v>820</v>
      </c>
      <c r="R42" s="50" t="s">
        <v>33</v>
      </c>
      <c r="S42" s="6">
        <f t="shared" si="2"/>
        <v>870</v>
      </c>
      <c r="T42" s="50">
        <f t="shared" si="3"/>
        <v>17</v>
      </c>
      <c r="U42" s="50">
        <f t="shared" si="4"/>
        <v>25</v>
      </c>
      <c r="V42" s="97">
        <v>22.5</v>
      </c>
      <c r="W42" s="83">
        <v>22</v>
      </c>
      <c r="X42" s="4">
        <f>0</f>
        <v>0</v>
      </c>
      <c r="Y42" s="93">
        <f>2</f>
        <v>2</v>
      </c>
      <c r="Z42" s="89" t="str">
        <f t="shared" si="21"/>
        <v>N/A</v>
      </c>
      <c r="AA42" s="38">
        <f t="shared" si="22"/>
        <v>0.22949999999999993</v>
      </c>
      <c r="AB42" s="104" t="s">
        <v>33</v>
      </c>
      <c r="AC42" s="129" t="str">
        <f t="shared" si="23"/>
        <v>N/A</v>
      </c>
      <c r="AD42" s="129">
        <f t="shared" si="24"/>
        <v>898</v>
      </c>
      <c r="AE42" s="129">
        <f t="shared" si="25"/>
        <v>874</v>
      </c>
    </row>
    <row r="43" spans="1:31">
      <c r="A43" s="52">
        <v>36</v>
      </c>
      <c r="B43" s="53"/>
      <c r="C43" s="59" t="s">
        <v>126</v>
      </c>
      <c r="D43" s="61" t="s">
        <v>129</v>
      </c>
      <c r="E43" s="53">
        <v>920</v>
      </c>
      <c r="F43" s="53">
        <v>840</v>
      </c>
      <c r="G43" s="53">
        <v>810</v>
      </c>
      <c r="H43" s="53">
        <v>240</v>
      </c>
      <c r="I43" s="53">
        <v>200</v>
      </c>
      <c r="J43" s="53">
        <v>185</v>
      </c>
      <c r="K43" s="59" t="s">
        <v>32</v>
      </c>
      <c r="L43" s="53">
        <v>290</v>
      </c>
      <c r="M43" s="54"/>
      <c r="N43" s="50"/>
      <c r="O43" s="6">
        <f t="shared" si="0"/>
        <v>920</v>
      </c>
      <c r="P43" s="6">
        <f t="shared" si="0"/>
        <v>840</v>
      </c>
      <c r="Q43" s="6">
        <f t="shared" si="1"/>
        <v>810</v>
      </c>
      <c r="R43" s="50" t="s">
        <v>33</v>
      </c>
      <c r="S43" s="6">
        <f t="shared" si="2"/>
        <v>856</v>
      </c>
      <c r="T43" s="50">
        <f t="shared" si="3"/>
        <v>15</v>
      </c>
      <c r="U43" s="50">
        <f t="shared" si="4"/>
        <v>23</v>
      </c>
      <c r="V43" s="97">
        <v>22.5</v>
      </c>
      <c r="W43" s="83">
        <v>20</v>
      </c>
      <c r="X43" s="4">
        <f>0</f>
        <v>0</v>
      </c>
      <c r="Y43" s="93">
        <f>2</f>
        <v>2</v>
      </c>
      <c r="Z43" s="89" t="str">
        <f t="shared" si="21"/>
        <v>N/A</v>
      </c>
      <c r="AA43" s="38">
        <f t="shared" si="22"/>
        <v>0.20250000000000049</v>
      </c>
      <c r="AB43" s="104" t="s">
        <v>33</v>
      </c>
      <c r="AC43" s="129">
        <f t="shared" si="23"/>
        <v>920</v>
      </c>
      <c r="AD43" s="129">
        <f t="shared" si="24"/>
        <v>888</v>
      </c>
      <c r="AE43" s="129">
        <f t="shared" si="25"/>
        <v>864</v>
      </c>
    </row>
    <row r="44" spans="1:31" ht="25.5">
      <c r="A44" s="52">
        <v>37</v>
      </c>
      <c r="B44" s="53"/>
      <c r="C44" s="59" t="s">
        <v>132</v>
      </c>
      <c r="D44" s="61" t="s">
        <v>133</v>
      </c>
      <c r="E44" s="53">
        <v>920</v>
      </c>
      <c r="F44" s="53">
        <v>830</v>
      </c>
      <c r="G44" s="53">
        <v>790</v>
      </c>
      <c r="H44" s="59" t="s">
        <v>117</v>
      </c>
      <c r="I44" s="53">
        <v>185</v>
      </c>
      <c r="J44" s="53">
        <v>190</v>
      </c>
      <c r="K44" s="59" t="s">
        <v>32</v>
      </c>
      <c r="L44" s="53">
        <v>351</v>
      </c>
      <c r="M44" s="54"/>
      <c r="N44" s="50"/>
      <c r="O44" s="6">
        <f t="shared" si="0"/>
        <v>920</v>
      </c>
      <c r="P44" s="6">
        <f t="shared" si="0"/>
        <v>830</v>
      </c>
      <c r="Q44" s="6">
        <f t="shared" si="1"/>
        <v>790</v>
      </c>
      <c r="R44" s="50" t="s">
        <v>33</v>
      </c>
      <c r="S44" s="6">
        <f t="shared" si="2"/>
        <v>846</v>
      </c>
      <c r="T44" s="50">
        <f t="shared" si="3"/>
        <v>20</v>
      </c>
      <c r="U44" s="50">
        <f t="shared" si="4"/>
        <v>28</v>
      </c>
      <c r="V44" s="98">
        <v>20</v>
      </c>
      <c r="W44" s="50">
        <v>19</v>
      </c>
      <c r="X44" s="4">
        <f>0</f>
        <v>0</v>
      </c>
      <c r="Y44" s="93">
        <f>2</f>
        <v>2</v>
      </c>
      <c r="Z44" s="34" t="str">
        <f t="shared" si="21"/>
        <v>N/A</v>
      </c>
      <c r="AA44" s="38">
        <f t="shared" si="22"/>
        <v>0.27000000000000024</v>
      </c>
      <c r="AB44" s="38"/>
      <c r="AC44" s="129">
        <f t="shared" si="23"/>
        <v>900</v>
      </c>
      <c r="AD44" s="129">
        <f t="shared" si="24"/>
        <v>868</v>
      </c>
      <c r="AE44" s="129">
        <f t="shared" si="25"/>
        <v>844</v>
      </c>
    </row>
    <row r="45" spans="1:31" hidden="1">
      <c r="A45" s="52">
        <v>38</v>
      </c>
      <c r="B45" s="52"/>
      <c r="C45" s="59" t="s">
        <v>134</v>
      </c>
      <c r="D45" s="62" t="s">
        <v>135</v>
      </c>
      <c r="E45" s="52">
        <v>1000</v>
      </c>
      <c r="F45" s="52">
        <v>900</v>
      </c>
      <c r="G45" s="52">
        <v>723</v>
      </c>
      <c r="H45" s="52">
        <v>250</v>
      </c>
      <c r="I45" s="52">
        <v>185</v>
      </c>
      <c r="J45" s="52">
        <v>185</v>
      </c>
      <c r="K45" s="25"/>
      <c r="L45" s="25"/>
      <c r="M45" s="54"/>
      <c r="N45" s="50"/>
      <c r="O45" s="6">
        <f t="shared" si="0"/>
        <v>1000</v>
      </c>
      <c r="P45" s="6">
        <f t="shared" si="0"/>
        <v>900</v>
      </c>
      <c r="Q45" s="6">
        <f t="shared" si="1"/>
        <v>723</v>
      </c>
      <c r="R45" s="6"/>
      <c r="S45" s="6">
        <f t="shared" si="2"/>
        <v>916</v>
      </c>
      <c r="T45" s="50">
        <f t="shared" si="3"/>
        <v>88.5</v>
      </c>
      <c r="U45" s="50">
        <f t="shared" si="4"/>
        <v>96.5</v>
      </c>
      <c r="V45" s="10"/>
      <c r="W45" s="10"/>
      <c r="X45" s="4">
        <f>0</f>
        <v>0</v>
      </c>
      <c r="Y45" s="93">
        <f>2</f>
        <v>2</v>
      </c>
      <c r="Z45" s="10"/>
      <c r="AA45" s="10"/>
      <c r="AB45" s="10"/>
      <c r="AC45" s="10"/>
      <c r="AD45" s="10"/>
      <c r="AE45" s="10"/>
    </row>
    <row r="46" spans="1:31">
      <c r="A46" s="52">
        <v>39</v>
      </c>
      <c r="B46" s="53"/>
      <c r="C46" s="59" t="s">
        <v>136</v>
      </c>
      <c r="D46" s="61" t="s">
        <v>137</v>
      </c>
      <c r="E46" s="53">
        <v>920</v>
      </c>
      <c r="F46" s="53">
        <v>840</v>
      </c>
      <c r="G46" s="53">
        <v>810</v>
      </c>
      <c r="H46" s="53">
        <v>245</v>
      </c>
      <c r="I46" s="53">
        <v>205</v>
      </c>
      <c r="J46" s="53">
        <v>187</v>
      </c>
      <c r="K46" s="59" t="s">
        <v>66</v>
      </c>
      <c r="L46" s="53">
        <v>306</v>
      </c>
      <c r="M46" s="54"/>
      <c r="N46" s="50" t="s">
        <v>44</v>
      </c>
      <c r="O46" s="6">
        <f t="shared" si="0"/>
        <v>920</v>
      </c>
      <c r="P46" s="6">
        <f t="shared" si="0"/>
        <v>840</v>
      </c>
      <c r="Q46" s="6">
        <f t="shared" si="1"/>
        <v>810</v>
      </c>
      <c r="R46" s="50" t="s">
        <v>33</v>
      </c>
      <c r="S46" s="6">
        <f t="shared" si="2"/>
        <v>856</v>
      </c>
      <c r="T46" s="50">
        <f t="shared" si="3"/>
        <v>15</v>
      </c>
      <c r="U46" s="50">
        <f t="shared" si="4"/>
        <v>23</v>
      </c>
      <c r="V46" s="96">
        <v>25</v>
      </c>
      <c r="W46" s="83">
        <v>20</v>
      </c>
      <c r="X46" s="4">
        <f>0</f>
        <v>0</v>
      </c>
      <c r="Y46" s="93">
        <f>2</f>
        <v>2</v>
      </c>
      <c r="Z46" s="89" t="str">
        <f t="shared" si="21"/>
        <v>N/A</v>
      </c>
      <c r="AA46" s="38">
        <f t="shared" ref="AA46:AA55" si="26">IF(Q46="N/A","N/A",(0.5*P46/100-0.5*Q46/100)*1.35)</f>
        <v>0.20250000000000049</v>
      </c>
      <c r="AB46" s="104"/>
      <c r="AC46" s="129">
        <f t="shared" ref="AC46:AC52" si="27">IF(AND($Q46="N/A",$R46="N/A"),"N/A",IF(OR(CEILING(IF($R46="N/A",$Q46,AVERAGE($Q46:$R46))+2*0.74*10000/135,1)&gt;$O46+4,CEILING(IF($R46="N/A",$Q46,AVERAGE($Q46:$R46))+2*0.74*10000/135,1)&lt;$P46),"N/A",CEILING(IF($R46="N/A",$Q46,AVERAGE($Q46:$R46))+2*0.74*10000/135,1)))</f>
        <v>920</v>
      </c>
      <c r="AD46" s="129">
        <f t="shared" ref="AD46:AD52" si="28">IF(AND($Q46="N/A",$R46="N/A"),"N/A",IF(OR(CEILING(IF($R46="N/A",$Q46,AVERAGE($Q46:$R46))+2*0.52*10000/135,1)&gt;$O46+4,CEILING(IF($R46="N/A",$Q46,AVERAGE($Q46:$R46))+2*0.52*10000/135,1)&lt;$P46),"N/A",CEILING(IF($R46="N/A",$Q46,AVERAGE($Q46:$R46))+2*0.52*10000/135,1)))</f>
        <v>888</v>
      </c>
      <c r="AE46" s="129">
        <f t="shared" ref="AE46:AE52" si="29">IF(AND($Q46="N/A",$R46="N/A"),"N/A",IF(OR(CEILING(IF($R46="N/A",$Q46,AVERAGE($Q46:$R46))+2*0.36*10000/135,1)&gt;$O46+4,CEILING(IF($R46="N/A",$Q46,AVERAGE($Q46:$R46))+2*0.36*10000/135,1)&lt;$P46),"N/A",CEILING(IF($R46="N/A",$Q46,AVERAGE($Q46:$R46))+2*0.36*10000/135,1)))</f>
        <v>864</v>
      </c>
    </row>
    <row r="47" spans="1:31">
      <c r="A47" s="275">
        <v>40</v>
      </c>
      <c r="B47" s="53"/>
      <c r="C47" s="275">
        <v>802</v>
      </c>
      <c r="D47" s="61" t="s">
        <v>138</v>
      </c>
      <c r="E47" s="275">
        <v>920</v>
      </c>
      <c r="F47" s="53">
        <v>824</v>
      </c>
      <c r="G47" s="275">
        <v>790</v>
      </c>
      <c r="H47" s="53">
        <v>250</v>
      </c>
      <c r="I47" s="275">
        <v>185</v>
      </c>
      <c r="J47" s="53">
        <v>185</v>
      </c>
      <c r="K47" s="59" t="s">
        <v>139</v>
      </c>
      <c r="L47" s="53">
        <v>359</v>
      </c>
      <c r="M47" s="54"/>
      <c r="N47" s="50"/>
      <c r="O47" s="6">
        <f t="shared" si="0"/>
        <v>920</v>
      </c>
      <c r="P47" s="6">
        <f t="shared" si="0"/>
        <v>824</v>
      </c>
      <c r="Q47" s="6">
        <f t="shared" si="1"/>
        <v>790</v>
      </c>
      <c r="R47" s="50" t="s">
        <v>33</v>
      </c>
      <c r="S47" s="6">
        <f t="shared" si="2"/>
        <v>840</v>
      </c>
      <c r="T47" s="50">
        <f t="shared" si="3"/>
        <v>17</v>
      </c>
      <c r="U47" s="50">
        <f t="shared" si="4"/>
        <v>25</v>
      </c>
      <c r="V47" s="276">
        <v>20</v>
      </c>
      <c r="W47" s="50">
        <v>19</v>
      </c>
      <c r="X47" s="4">
        <f>0</f>
        <v>0</v>
      </c>
      <c r="Y47" s="93">
        <f>2</f>
        <v>2</v>
      </c>
      <c r="Z47" s="34" t="str">
        <f t="shared" si="21"/>
        <v>N/A</v>
      </c>
      <c r="AA47" s="38">
        <f t="shared" si="26"/>
        <v>0.22949999999999993</v>
      </c>
      <c r="AB47" s="38"/>
      <c r="AC47" s="129">
        <f t="shared" si="27"/>
        <v>900</v>
      </c>
      <c r="AD47" s="129">
        <f t="shared" si="28"/>
        <v>868</v>
      </c>
      <c r="AE47" s="129">
        <f t="shared" si="29"/>
        <v>844</v>
      </c>
    </row>
    <row r="48" spans="1:31">
      <c r="A48" s="275"/>
      <c r="B48" s="53"/>
      <c r="C48" s="275"/>
      <c r="D48" s="61" t="s">
        <v>141</v>
      </c>
      <c r="E48" s="275"/>
      <c r="F48" s="53">
        <v>830</v>
      </c>
      <c r="G48" s="275"/>
      <c r="H48" s="275">
        <v>285</v>
      </c>
      <c r="I48" s="275"/>
      <c r="J48" s="53">
        <v>190</v>
      </c>
      <c r="K48" s="59" t="s">
        <v>142</v>
      </c>
      <c r="L48" s="53">
        <v>392</v>
      </c>
      <c r="M48" s="54"/>
      <c r="N48" s="50"/>
      <c r="O48" s="6">
        <f>O47</f>
        <v>920</v>
      </c>
      <c r="P48" s="6">
        <f t="shared" si="0"/>
        <v>830</v>
      </c>
      <c r="Q48" s="6">
        <f>Q47</f>
        <v>790</v>
      </c>
      <c r="R48" s="50" t="s">
        <v>33</v>
      </c>
      <c r="S48" s="6">
        <f t="shared" si="2"/>
        <v>846</v>
      </c>
      <c r="T48" s="50">
        <f t="shared" si="3"/>
        <v>20</v>
      </c>
      <c r="U48" s="50">
        <f t="shared" si="4"/>
        <v>28</v>
      </c>
      <c r="V48" s="276"/>
      <c r="W48" s="50">
        <v>19</v>
      </c>
      <c r="X48" s="4">
        <f>0</f>
        <v>0</v>
      </c>
      <c r="Y48" s="93">
        <f>2</f>
        <v>2</v>
      </c>
      <c r="Z48" s="34" t="str">
        <f t="shared" si="21"/>
        <v>N/A</v>
      </c>
      <c r="AA48" s="38">
        <f t="shared" si="26"/>
        <v>0.27000000000000024</v>
      </c>
      <c r="AB48" s="38"/>
      <c r="AC48" s="129">
        <f t="shared" si="27"/>
        <v>900</v>
      </c>
      <c r="AD48" s="129">
        <f t="shared" si="28"/>
        <v>868</v>
      </c>
      <c r="AE48" s="129">
        <f t="shared" si="29"/>
        <v>844</v>
      </c>
    </row>
    <row r="49" spans="1:31">
      <c r="A49" s="275"/>
      <c r="B49" s="53"/>
      <c r="C49" s="275"/>
      <c r="D49" s="61" t="s">
        <v>143</v>
      </c>
      <c r="E49" s="275"/>
      <c r="F49" s="275">
        <v>854</v>
      </c>
      <c r="G49" s="275">
        <v>820</v>
      </c>
      <c r="H49" s="275"/>
      <c r="I49" s="275"/>
      <c r="J49" s="53">
        <v>185</v>
      </c>
      <c r="K49" s="59" t="s">
        <v>142</v>
      </c>
      <c r="L49" s="53">
        <v>350</v>
      </c>
      <c r="M49" s="54"/>
      <c r="N49" s="50"/>
      <c r="O49" s="6">
        <f>O48</f>
        <v>920</v>
      </c>
      <c r="P49" s="6">
        <f t="shared" si="0"/>
        <v>854</v>
      </c>
      <c r="Q49" s="6">
        <f t="shared" si="1"/>
        <v>820</v>
      </c>
      <c r="R49" s="50" t="s">
        <v>33</v>
      </c>
      <c r="S49" s="6">
        <f t="shared" si="2"/>
        <v>870</v>
      </c>
      <c r="T49" s="50">
        <f t="shared" si="3"/>
        <v>17</v>
      </c>
      <c r="U49" s="50">
        <f t="shared" si="4"/>
        <v>25</v>
      </c>
      <c r="V49" s="276"/>
      <c r="W49" s="50">
        <v>19</v>
      </c>
      <c r="X49" s="4">
        <f>0</f>
        <v>0</v>
      </c>
      <c r="Y49" s="93">
        <f>2</f>
        <v>2</v>
      </c>
      <c r="Z49" s="34" t="str">
        <f t="shared" si="21"/>
        <v>N/A</v>
      </c>
      <c r="AA49" s="38">
        <f t="shared" si="26"/>
        <v>0.22949999999999993</v>
      </c>
      <c r="AB49" s="38"/>
      <c r="AC49" s="129" t="str">
        <f t="shared" si="27"/>
        <v>N/A</v>
      </c>
      <c r="AD49" s="129">
        <f t="shared" si="28"/>
        <v>898</v>
      </c>
      <c r="AE49" s="129">
        <f t="shared" si="29"/>
        <v>874</v>
      </c>
    </row>
    <row r="50" spans="1:31">
      <c r="A50" s="275"/>
      <c r="B50" s="53"/>
      <c r="C50" s="275"/>
      <c r="D50" s="61" t="s">
        <v>144</v>
      </c>
      <c r="E50" s="275"/>
      <c r="F50" s="275"/>
      <c r="G50" s="275"/>
      <c r="H50" s="275">
        <v>250</v>
      </c>
      <c r="I50" s="275"/>
      <c r="J50" s="277">
        <v>190</v>
      </c>
      <c r="K50" s="59" t="s">
        <v>145</v>
      </c>
      <c r="L50" s="53">
        <v>354</v>
      </c>
      <c r="M50" s="54"/>
      <c r="N50" s="50"/>
      <c r="O50" s="6">
        <f>O48</f>
        <v>920</v>
      </c>
      <c r="P50" s="6">
        <f>P49</f>
        <v>854</v>
      </c>
      <c r="Q50" s="6">
        <f>Q49</f>
        <v>820</v>
      </c>
      <c r="R50" s="50" t="s">
        <v>33</v>
      </c>
      <c r="S50" s="6">
        <f t="shared" si="2"/>
        <v>870</v>
      </c>
      <c r="T50" s="50">
        <f t="shared" si="3"/>
        <v>17</v>
      </c>
      <c r="U50" s="50">
        <f t="shared" si="4"/>
        <v>25</v>
      </c>
      <c r="V50" s="276"/>
      <c r="W50" s="50" t="s">
        <v>33</v>
      </c>
      <c r="X50" s="4">
        <f>0</f>
        <v>0</v>
      </c>
      <c r="Y50" s="93">
        <f>2</f>
        <v>2</v>
      </c>
      <c r="Z50" s="34" t="str">
        <f t="shared" si="21"/>
        <v>N/A</v>
      </c>
      <c r="AA50" s="38">
        <f t="shared" si="26"/>
        <v>0.22949999999999993</v>
      </c>
      <c r="AB50" s="38"/>
      <c r="AC50" s="129" t="str">
        <f t="shared" si="27"/>
        <v>N/A</v>
      </c>
      <c r="AD50" s="129">
        <f t="shared" si="28"/>
        <v>898</v>
      </c>
      <c r="AE50" s="129">
        <f t="shared" si="29"/>
        <v>874</v>
      </c>
    </row>
    <row r="51" spans="1:31">
      <c r="A51" s="275"/>
      <c r="B51" s="53"/>
      <c r="C51" s="275"/>
      <c r="D51" s="61" t="s">
        <v>146</v>
      </c>
      <c r="E51" s="275"/>
      <c r="F51" s="53">
        <v>824</v>
      </c>
      <c r="G51" s="53">
        <v>790</v>
      </c>
      <c r="H51" s="275"/>
      <c r="I51" s="275"/>
      <c r="J51" s="277"/>
      <c r="K51" s="59" t="s">
        <v>139</v>
      </c>
      <c r="L51" s="53">
        <v>354</v>
      </c>
      <c r="M51" s="54"/>
      <c r="N51" s="50"/>
      <c r="O51" s="6">
        <f>O48</f>
        <v>920</v>
      </c>
      <c r="P51" s="6">
        <f t="shared" si="0"/>
        <v>824</v>
      </c>
      <c r="Q51" s="6">
        <f t="shared" si="1"/>
        <v>790</v>
      </c>
      <c r="R51" s="50" t="s">
        <v>33</v>
      </c>
      <c r="S51" s="6">
        <f t="shared" si="2"/>
        <v>840</v>
      </c>
      <c r="T51" s="50">
        <f t="shared" si="3"/>
        <v>17</v>
      </c>
      <c r="U51" s="50">
        <f t="shared" si="4"/>
        <v>25</v>
      </c>
      <c r="V51" s="276"/>
      <c r="W51" s="50">
        <v>19</v>
      </c>
      <c r="X51" s="4">
        <f>0</f>
        <v>0</v>
      </c>
      <c r="Y51" s="93">
        <f>2</f>
        <v>2</v>
      </c>
      <c r="Z51" s="34" t="str">
        <f t="shared" si="21"/>
        <v>N/A</v>
      </c>
      <c r="AA51" s="38">
        <f t="shared" si="26"/>
        <v>0.22949999999999993</v>
      </c>
      <c r="AB51" s="38"/>
      <c r="AC51" s="129">
        <f t="shared" si="27"/>
        <v>900</v>
      </c>
      <c r="AD51" s="129">
        <f t="shared" si="28"/>
        <v>868</v>
      </c>
      <c r="AE51" s="129">
        <f t="shared" si="29"/>
        <v>844</v>
      </c>
    </row>
    <row r="52" spans="1:31">
      <c r="A52" s="275">
        <v>41</v>
      </c>
      <c r="B52" s="53"/>
      <c r="C52" s="275">
        <v>803</v>
      </c>
      <c r="D52" s="61" t="s">
        <v>147</v>
      </c>
      <c r="E52" s="275">
        <v>920</v>
      </c>
      <c r="F52" s="275">
        <v>854</v>
      </c>
      <c r="G52" s="275">
        <v>820</v>
      </c>
      <c r="H52" s="53">
        <v>260</v>
      </c>
      <c r="I52" s="275">
        <v>200</v>
      </c>
      <c r="J52" s="277">
        <v>185</v>
      </c>
      <c r="K52" s="59" t="s">
        <v>142</v>
      </c>
      <c r="L52" s="53">
        <v>366</v>
      </c>
      <c r="M52" s="281"/>
      <c r="N52" s="50"/>
      <c r="O52" s="6">
        <f t="shared" si="0"/>
        <v>920</v>
      </c>
      <c r="P52" s="6">
        <f t="shared" si="0"/>
        <v>854</v>
      </c>
      <c r="Q52" s="6">
        <f t="shared" si="1"/>
        <v>820</v>
      </c>
      <c r="R52" s="50" t="s">
        <v>33</v>
      </c>
      <c r="S52" s="6">
        <f t="shared" si="2"/>
        <v>870</v>
      </c>
      <c r="T52" s="50">
        <f t="shared" si="3"/>
        <v>17</v>
      </c>
      <c r="U52" s="50">
        <f t="shared" si="4"/>
        <v>25</v>
      </c>
      <c r="V52" s="279">
        <v>22.5</v>
      </c>
      <c r="W52" s="83">
        <v>22</v>
      </c>
      <c r="X52" s="4">
        <f>0</f>
        <v>0</v>
      </c>
      <c r="Y52" s="93">
        <f>2</f>
        <v>2</v>
      </c>
      <c r="Z52" s="89" t="str">
        <f t="shared" si="21"/>
        <v>N/A</v>
      </c>
      <c r="AA52" s="38">
        <f t="shared" si="26"/>
        <v>0.22949999999999993</v>
      </c>
      <c r="AB52" s="104" t="s">
        <v>33</v>
      </c>
      <c r="AC52" s="129" t="str">
        <f t="shared" si="27"/>
        <v>N/A</v>
      </c>
      <c r="AD52" s="129">
        <f t="shared" si="28"/>
        <v>898</v>
      </c>
      <c r="AE52" s="129">
        <f t="shared" si="29"/>
        <v>874</v>
      </c>
    </row>
    <row r="53" spans="1:31" hidden="1">
      <c r="A53" s="275"/>
      <c r="B53" s="53"/>
      <c r="C53" s="275"/>
      <c r="D53" s="61"/>
      <c r="E53" s="275"/>
      <c r="F53" s="275"/>
      <c r="G53" s="275"/>
      <c r="H53" s="53"/>
      <c r="I53" s="275"/>
      <c r="J53" s="277"/>
      <c r="K53" s="59"/>
      <c r="L53" s="53"/>
      <c r="M53" s="281"/>
      <c r="N53" s="50"/>
      <c r="O53" s="6"/>
      <c r="P53" s="6"/>
      <c r="Q53" s="6"/>
      <c r="R53" s="50"/>
      <c r="S53" s="6"/>
      <c r="T53" s="50"/>
      <c r="U53" s="50"/>
      <c r="V53" s="279"/>
      <c r="W53" s="44"/>
      <c r="X53" s="4"/>
      <c r="Y53" s="93"/>
      <c r="Z53" s="89"/>
      <c r="AA53" s="38"/>
      <c r="AB53" s="104"/>
      <c r="AC53" s="104"/>
      <c r="AD53" s="104"/>
      <c r="AE53" s="104"/>
    </row>
    <row r="54" spans="1:31">
      <c r="A54" s="275"/>
      <c r="B54" s="53"/>
      <c r="C54" s="275"/>
      <c r="D54" s="61" t="s">
        <v>149</v>
      </c>
      <c r="E54" s="275"/>
      <c r="F54" s="275"/>
      <c r="G54" s="275"/>
      <c r="H54" s="53">
        <v>250</v>
      </c>
      <c r="I54" s="275"/>
      <c r="J54" s="277"/>
      <c r="K54" s="59" t="s">
        <v>32</v>
      </c>
      <c r="L54" s="53">
        <v>375</v>
      </c>
      <c r="M54" s="281"/>
      <c r="N54" s="50"/>
      <c r="O54" s="6">
        <f>O52</f>
        <v>920</v>
      </c>
      <c r="P54" s="6">
        <f>P52</f>
        <v>854</v>
      </c>
      <c r="Q54" s="6">
        <f>Q52</f>
        <v>820</v>
      </c>
      <c r="R54" s="50" t="s">
        <v>33</v>
      </c>
      <c r="S54" s="6">
        <f t="shared" si="2"/>
        <v>870</v>
      </c>
      <c r="T54" s="50">
        <f t="shared" si="3"/>
        <v>17</v>
      </c>
      <c r="U54" s="50">
        <f t="shared" si="4"/>
        <v>25</v>
      </c>
      <c r="V54" s="276"/>
      <c r="W54" s="50">
        <v>22</v>
      </c>
      <c r="X54" s="4">
        <f>0</f>
        <v>0</v>
      </c>
      <c r="Y54" s="93">
        <f>2</f>
        <v>2</v>
      </c>
      <c r="Z54" s="34" t="str">
        <f t="shared" si="21"/>
        <v>N/A</v>
      </c>
      <c r="AA54" s="38">
        <f t="shared" si="26"/>
        <v>0.22949999999999993</v>
      </c>
      <c r="AB54" s="38"/>
      <c r="AC54" s="129" t="str">
        <f t="shared" ref="AC54:AC55" si="30">IF(AND($Q54="N/A",$R54="N/A"),"N/A",IF(OR(CEILING(IF($R54="N/A",$Q54,AVERAGE($Q54:$R54))+2*0.74*10000/135,1)&gt;$O54+4,CEILING(IF($R54="N/A",$Q54,AVERAGE($Q54:$R54))+2*0.74*10000/135,1)&lt;$P54),"N/A",CEILING(IF($R54="N/A",$Q54,AVERAGE($Q54:$R54))+2*0.74*10000/135,1)))</f>
        <v>N/A</v>
      </c>
      <c r="AD54" s="129">
        <f t="shared" ref="AD54:AD55" si="31">IF(AND($Q54="N/A",$R54="N/A"),"N/A",IF(OR(CEILING(IF($R54="N/A",$Q54,AVERAGE($Q54:$R54))+2*0.52*10000/135,1)&gt;$O54+4,CEILING(IF($R54="N/A",$Q54,AVERAGE($Q54:$R54))+2*0.52*10000/135,1)&lt;$P54),"N/A",CEILING(IF($R54="N/A",$Q54,AVERAGE($Q54:$R54))+2*0.52*10000/135,1)))</f>
        <v>898</v>
      </c>
      <c r="AE54" s="129">
        <f t="shared" ref="AE54:AE55" si="32">IF(AND($Q54="N/A",$R54="N/A"),"N/A",IF(OR(CEILING(IF($R54="N/A",$Q54,AVERAGE($Q54:$R54))+2*0.36*10000/135,1)&gt;$O54+4,CEILING(IF($R54="N/A",$Q54,AVERAGE($Q54:$R54))+2*0.36*10000/135,1)&lt;$P54),"N/A",CEILING(IF($R54="N/A",$Q54,AVERAGE($Q54:$R54))+2*0.36*10000/135,1)))</f>
        <v>874</v>
      </c>
    </row>
    <row r="55" spans="1:31" ht="13.5" customHeight="1">
      <c r="A55" s="275"/>
      <c r="B55" s="53"/>
      <c r="C55" s="275"/>
      <c r="D55" s="61" t="s">
        <v>151</v>
      </c>
      <c r="E55" s="275"/>
      <c r="F55" s="275"/>
      <c r="G55" s="275"/>
      <c r="H55" s="53">
        <v>270</v>
      </c>
      <c r="I55" s="275"/>
      <c r="J55" s="277"/>
      <c r="K55" s="25" t="s">
        <v>152</v>
      </c>
      <c r="L55" s="53">
        <v>366</v>
      </c>
      <c r="M55" s="54"/>
      <c r="N55" s="50"/>
      <c r="O55" s="6">
        <f>O52</f>
        <v>920</v>
      </c>
      <c r="P55" s="6">
        <f>P52</f>
        <v>854</v>
      </c>
      <c r="Q55" s="6">
        <f>Q52</f>
        <v>820</v>
      </c>
      <c r="R55" s="50" t="s">
        <v>33</v>
      </c>
      <c r="S55" s="6">
        <f t="shared" si="2"/>
        <v>870</v>
      </c>
      <c r="T55" s="50">
        <f t="shared" si="3"/>
        <v>17</v>
      </c>
      <c r="U55" s="50">
        <f t="shared" si="4"/>
        <v>25</v>
      </c>
      <c r="V55" s="276"/>
      <c r="W55" s="50">
        <v>25</v>
      </c>
      <c r="X55" s="4">
        <f>0</f>
        <v>0</v>
      </c>
      <c r="Y55" s="93">
        <f>2</f>
        <v>2</v>
      </c>
      <c r="Z55" s="34" t="str">
        <f t="shared" si="21"/>
        <v>N/A</v>
      </c>
      <c r="AA55" s="38">
        <f t="shared" si="26"/>
        <v>0.22949999999999993</v>
      </c>
      <c r="AB55" s="38"/>
      <c r="AC55" s="129" t="str">
        <f t="shared" si="30"/>
        <v>N/A</v>
      </c>
      <c r="AD55" s="129">
        <f t="shared" si="31"/>
        <v>898</v>
      </c>
      <c r="AE55" s="129">
        <f t="shared" si="32"/>
        <v>874</v>
      </c>
    </row>
    <row r="56" spans="1:31" ht="15.75" hidden="1">
      <c r="A56" s="275">
        <v>42</v>
      </c>
      <c r="B56" s="53"/>
      <c r="C56" s="275">
        <v>9051</v>
      </c>
      <c r="D56" s="62" t="s">
        <v>153</v>
      </c>
      <c r="E56" s="275">
        <v>1000</v>
      </c>
      <c r="F56" s="52">
        <v>900</v>
      </c>
      <c r="G56" s="278"/>
      <c r="H56" s="278"/>
      <c r="I56" s="275">
        <v>185</v>
      </c>
      <c r="J56" s="280">
        <v>185</v>
      </c>
      <c r="K56" s="63" t="s">
        <v>154</v>
      </c>
      <c r="L56" s="278"/>
      <c r="M56" s="64" t="s">
        <v>155</v>
      </c>
      <c r="N56" s="50"/>
      <c r="O56" s="6">
        <f t="shared" si="0"/>
        <v>1000</v>
      </c>
      <c r="P56" s="6">
        <f t="shared" si="0"/>
        <v>900</v>
      </c>
      <c r="Q56" s="6" t="str">
        <f t="shared" si="1"/>
        <v>N/A</v>
      </c>
      <c r="R56" s="6"/>
      <c r="S56" s="6">
        <f t="shared" si="2"/>
        <v>916</v>
      </c>
      <c r="T56" s="50" t="str">
        <f t="shared" si="3"/>
        <v>N/A</v>
      </c>
      <c r="U56" s="50" t="str">
        <f t="shared" si="4"/>
        <v>N/A</v>
      </c>
      <c r="V56" s="10"/>
      <c r="W56" s="10"/>
      <c r="X56" s="4">
        <f>0</f>
        <v>0</v>
      </c>
      <c r="Y56" s="93">
        <f>2</f>
        <v>2</v>
      </c>
      <c r="Z56" s="10"/>
      <c r="AA56" s="10"/>
      <c r="AB56" s="10"/>
      <c r="AC56" s="10"/>
      <c r="AD56" s="10"/>
      <c r="AE56" s="10"/>
    </row>
    <row r="57" spans="1:31" ht="15.75" hidden="1">
      <c r="A57" s="275"/>
      <c r="B57" s="53"/>
      <c r="C57" s="275"/>
      <c r="D57" s="62" t="s">
        <v>156</v>
      </c>
      <c r="E57" s="275"/>
      <c r="F57" s="52">
        <v>950</v>
      </c>
      <c r="G57" s="278"/>
      <c r="H57" s="278"/>
      <c r="I57" s="275"/>
      <c r="J57" s="280"/>
      <c r="K57" s="63" t="s">
        <v>157</v>
      </c>
      <c r="L57" s="278"/>
      <c r="M57" s="64" t="s">
        <v>155</v>
      </c>
      <c r="N57" s="50"/>
      <c r="O57" s="6">
        <f>O56</f>
        <v>1000</v>
      </c>
      <c r="P57" s="6">
        <f t="shared" si="0"/>
        <v>950</v>
      </c>
      <c r="Q57" s="6" t="str">
        <f t="shared" si="1"/>
        <v>N/A</v>
      </c>
      <c r="R57" s="6"/>
      <c r="S57" s="6">
        <f t="shared" si="2"/>
        <v>966</v>
      </c>
      <c r="T57" s="50" t="str">
        <f t="shared" si="3"/>
        <v>N/A</v>
      </c>
      <c r="U57" s="50" t="str">
        <f t="shared" si="4"/>
        <v>N/A</v>
      </c>
      <c r="V57" s="10"/>
      <c r="W57" s="10"/>
      <c r="X57" s="4">
        <f>0</f>
        <v>0</v>
      </c>
      <c r="Y57" s="93">
        <f>2</f>
        <v>2</v>
      </c>
      <c r="Z57" s="10"/>
      <c r="AA57" s="10"/>
      <c r="AB57" s="10"/>
      <c r="AC57" s="10"/>
      <c r="AD57" s="10"/>
      <c r="AE57" s="10"/>
    </row>
    <row r="58" spans="1:31" ht="25.5" hidden="1">
      <c r="A58" s="275"/>
      <c r="B58" s="53"/>
      <c r="C58" s="275"/>
      <c r="D58" s="62" t="s">
        <v>158</v>
      </c>
      <c r="E58" s="275"/>
      <c r="F58" s="52">
        <v>950</v>
      </c>
      <c r="G58" s="278"/>
      <c r="H58" s="278"/>
      <c r="I58" s="275"/>
      <c r="J58" s="280"/>
      <c r="K58" s="63" t="s">
        <v>157</v>
      </c>
      <c r="L58" s="278"/>
      <c r="M58" s="64" t="s">
        <v>159</v>
      </c>
      <c r="N58" s="50"/>
      <c r="O58" s="6">
        <f>O56</f>
        <v>1000</v>
      </c>
      <c r="P58" s="6">
        <f t="shared" si="0"/>
        <v>950</v>
      </c>
      <c r="Q58" s="6" t="str">
        <f t="shared" si="1"/>
        <v>N/A</v>
      </c>
      <c r="R58" s="6"/>
      <c r="S58" s="6">
        <f t="shared" si="2"/>
        <v>966</v>
      </c>
      <c r="T58" s="50" t="str">
        <f t="shared" si="3"/>
        <v>N/A</v>
      </c>
      <c r="U58" s="50" t="str">
        <f t="shared" si="4"/>
        <v>N/A</v>
      </c>
      <c r="V58" s="10"/>
      <c r="W58" s="10"/>
      <c r="X58" s="4">
        <f>0</f>
        <v>0</v>
      </c>
      <c r="Y58" s="93">
        <f>2</f>
        <v>2</v>
      </c>
      <c r="Z58" s="10"/>
      <c r="AA58" s="10"/>
      <c r="AB58" s="10"/>
      <c r="AC58" s="10"/>
      <c r="AD58" s="10"/>
      <c r="AE58" s="10"/>
    </row>
    <row r="59" spans="1:31" ht="25.5" hidden="1">
      <c r="A59" s="275"/>
      <c r="B59" s="53"/>
      <c r="C59" s="275"/>
      <c r="D59" s="66">
        <v>10448551</v>
      </c>
      <c r="E59" s="275"/>
      <c r="F59" s="52">
        <v>930</v>
      </c>
      <c r="G59" s="278"/>
      <c r="H59" s="278"/>
      <c r="I59" s="275"/>
      <c r="J59" s="280"/>
      <c r="K59" s="63" t="s">
        <v>32</v>
      </c>
      <c r="L59" s="278"/>
      <c r="M59" s="64" t="s">
        <v>159</v>
      </c>
      <c r="N59" s="50"/>
      <c r="O59" s="6">
        <f>O56</f>
        <v>1000</v>
      </c>
      <c r="P59" s="6">
        <f t="shared" si="0"/>
        <v>930</v>
      </c>
      <c r="Q59" s="6" t="str">
        <f t="shared" si="1"/>
        <v>N/A</v>
      </c>
      <c r="R59" s="6"/>
      <c r="S59" s="6">
        <f t="shared" si="2"/>
        <v>946</v>
      </c>
      <c r="T59" s="50" t="str">
        <f t="shared" si="3"/>
        <v>N/A</v>
      </c>
      <c r="U59" s="50" t="str">
        <f t="shared" si="4"/>
        <v>N/A</v>
      </c>
      <c r="V59" s="10"/>
      <c r="W59" s="10"/>
      <c r="X59" s="4">
        <f>0</f>
        <v>0</v>
      </c>
      <c r="Y59" s="93">
        <f>2</f>
        <v>2</v>
      </c>
      <c r="Z59" s="10"/>
      <c r="AA59" s="10"/>
      <c r="AB59" s="10"/>
      <c r="AC59" s="10"/>
      <c r="AD59" s="10"/>
      <c r="AE59" s="10"/>
    </row>
    <row r="60" spans="1:31">
      <c r="A60" s="275">
        <v>43</v>
      </c>
      <c r="B60" s="53"/>
      <c r="C60" s="283" t="s">
        <v>160</v>
      </c>
      <c r="D60" s="67">
        <v>10448531</v>
      </c>
      <c r="E60" s="275">
        <v>920</v>
      </c>
      <c r="F60" s="53">
        <v>820</v>
      </c>
      <c r="G60" s="284"/>
      <c r="H60" s="275">
        <v>270</v>
      </c>
      <c r="I60" s="275">
        <v>185</v>
      </c>
      <c r="J60" s="277">
        <v>185</v>
      </c>
      <c r="K60" s="59" t="s">
        <v>154</v>
      </c>
      <c r="L60" s="53">
        <v>359</v>
      </c>
      <c r="M60" s="282" t="s">
        <v>155</v>
      </c>
      <c r="N60" s="50"/>
      <c r="O60" s="6">
        <f t="shared" si="0"/>
        <v>920</v>
      </c>
      <c r="P60" s="6">
        <f t="shared" si="0"/>
        <v>820</v>
      </c>
      <c r="Q60" s="6" t="str">
        <f t="shared" si="1"/>
        <v>N/A</v>
      </c>
      <c r="R60" s="50" t="s">
        <v>33</v>
      </c>
      <c r="S60" s="6">
        <f t="shared" si="2"/>
        <v>836</v>
      </c>
      <c r="T60" s="50" t="str">
        <f t="shared" si="3"/>
        <v>N/A</v>
      </c>
      <c r="U60" s="50" t="str">
        <f t="shared" si="4"/>
        <v>N/A</v>
      </c>
      <c r="V60" s="276">
        <v>20.6</v>
      </c>
      <c r="W60" s="50" t="s">
        <v>33</v>
      </c>
      <c r="X60" s="4">
        <f>0</f>
        <v>0</v>
      </c>
      <c r="Y60" s="93">
        <f>2</f>
        <v>2</v>
      </c>
      <c r="Z60" s="34" t="str">
        <f t="shared" ref="Z60:Z74" si="33">IF(R60="N/A","N/A",(0.5*P60/100-0.5*AVERAGE(Q60:R60)/100)*1.35)</f>
        <v>N/A</v>
      </c>
      <c r="AA60" s="38" t="str">
        <f t="shared" ref="AA60:AA74" si="34">IF(Q60="N/A","N/A",(0.5*P60/100-0.5*Q60/100)*1.35)</f>
        <v>N/A</v>
      </c>
      <c r="AB60" s="38"/>
      <c r="AC60" s="129" t="str">
        <f t="shared" ref="AC60:AC74" si="35">IF(AND($Q60="N/A",$R60="N/A"),"N/A",IF(OR(CEILING(IF($R60="N/A",$Q60,AVERAGE($Q60:$R60))+2*0.74*10000/135,1)&gt;$O60+4,CEILING(IF($R60="N/A",$Q60,AVERAGE($Q60:$R60))+2*0.74*10000/135,1)&lt;$P60),"N/A",CEILING(IF($R60="N/A",$Q60,AVERAGE($Q60:$R60))+2*0.74*10000/135,1)))</f>
        <v>N/A</v>
      </c>
      <c r="AD60" s="129" t="str">
        <f t="shared" ref="AD60:AD74" si="36">IF(AND($Q60="N/A",$R60="N/A"),"N/A",IF(OR(CEILING(IF($R60="N/A",$Q60,AVERAGE($Q60:$R60))+2*0.52*10000/135,1)&gt;$O60+4,CEILING(IF($R60="N/A",$Q60,AVERAGE($Q60:$R60))+2*0.52*10000/135,1)&lt;$P60),"N/A",CEILING(IF($R60="N/A",$Q60,AVERAGE($Q60:$R60))+2*0.52*10000/135,1)))</f>
        <v>N/A</v>
      </c>
      <c r="AE60" s="129" t="str">
        <f t="shared" ref="AE60:AE74" si="37">IF(AND($Q60="N/A",$R60="N/A"),"N/A",IF(OR(CEILING(IF($R60="N/A",$Q60,AVERAGE($Q60:$R60))+2*0.36*10000/135,1)&gt;$O60+4,CEILING(IF($R60="N/A",$Q60,AVERAGE($Q60:$R60))+2*0.36*10000/135,1)&lt;$P60),"N/A",CEILING(IF($R60="N/A",$Q60,AVERAGE($Q60:$R60))+2*0.36*10000/135,1)))</f>
        <v>N/A</v>
      </c>
    </row>
    <row r="61" spans="1:31">
      <c r="A61" s="275"/>
      <c r="B61" s="53"/>
      <c r="C61" s="283"/>
      <c r="D61" s="67">
        <v>10448539</v>
      </c>
      <c r="E61" s="275"/>
      <c r="F61" s="53">
        <v>870</v>
      </c>
      <c r="G61" s="284"/>
      <c r="H61" s="275"/>
      <c r="I61" s="275"/>
      <c r="J61" s="277"/>
      <c r="K61" s="59" t="s">
        <v>157</v>
      </c>
      <c r="L61" s="53">
        <v>309</v>
      </c>
      <c r="M61" s="282"/>
      <c r="N61" s="50"/>
      <c r="O61" s="6">
        <f>O60</f>
        <v>920</v>
      </c>
      <c r="P61" s="6">
        <f t="shared" si="0"/>
        <v>870</v>
      </c>
      <c r="Q61" s="6" t="str">
        <f t="shared" si="1"/>
        <v>N/A</v>
      </c>
      <c r="R61" s="50" t="s">
        <v>33</v>
      </c>
      <c r="S61" s="6">
        <f t="shared" si="2"/>
        <v>886</v>
      </c>
      <c r="T61" s="50" t="str">
        <f t="shared" si="3"/>
        <v>N/A</v>
      </c>
      <c r="U61" s="50" t="str">
        <f t="shared" si="4"/>
        <v>N/A</v>
      </c>
      <c r="V61" s="276"/>
      <c r="W61" s="50" t="s">
        <v>33</v>
      </c>
      <c r="X61" s="4">
        <f>0</f>
        <v>0</v>
      </c>
      <c r="Y61" s="93">
        <f>2</f>
        <v>2</v>
      </c>
      <c r="Z61" s="34" t="str">
        <f t="shared" si="33"/>
        <v>N/A</v>
      </c>
      <c r="AA61" s="38" t="str">
        <f t="shared" si="34"/>
        <v>N/A</v>
      </c>
      <c r="AB61" s="38"/>
      <c r="AC61" s="129" t="str">
        <f t="shared" si="35"/>
        <v>N/A</v>
      </c>
      <c r="AD61" s="129" t="str">
        <f t="shared" si="36"/>
        <v>N/A</v>
      </c>
      <c r="AE61" s="129" t="str">
        <f t="shared" si="37"/>
        <v>N/A</v>
      </c>
    </row>
    <row r="62" spans="1:31">
      <c r="A62" s="275">
        <v>44</v>
      </c>
      <c r="B62" s="53"/>
      <c r="C62" s="283" t="s">
        <v>161</v>
      </c>
      <c r="D62" s="61" t="s">
        <v>162</v>
      </c>
      <c r="E62" s="275">
        <v>920</v>
      </c>
      <c r="F62" s="53">
        <v>870</v>
      </c>
      <c r="G62" s="284"/>
      <c r="H62" s="275">
        <v>270</v>
      </c>
      <c r="I62" s="275">
        <v>185</v>
      </c>
      <c r="J62" s="277">
        <v>185</v>
      </c>
      <c r="K62" s="59" t="s">
        <v>157</v>
      </c>
      <c r="L62" s="53">
        <v>312</v>
      </c>
      <c r="M62" s="282" t="s">
        <v>159</v>
      </c>
      <c r="N62" s="50"/>
      <c r="O62" s="6">
        <f t="shared" si="0"/>
        <v>920</v>
      </c>
      <c r="P62" s="6">
        <f t="shared" si="0"/>
        <v>870</v>
      </c>
      <c r="Q62" s="6" t="str">
        <f t="shared" si="1"/>
        <v>N/A</v>
      </c>
      <c r="R62" s="50" t="s">
        <v>33</v>
      </c>
      <c r="S62" s="6">
        <f t="shared" si="2"/>
        <v>886</v>
      </c>
      <c r="T62" s="50" t="str">
        <f t="shared" si="3"/>
        <v>N/A</v>
      </c>
      <c r="U62" s="50" t="str">
        <f t="shared" si="4"/>
        <v>N/A</v>
      </c>
      <c r="V62" s="276">
        <v>20.6</v>
      </c>
      <c r="W62" s="50" t="s">
        <v>33</v>
      </c>
      <c r="X62" s="4">
        <f>0</f>
        <v>0</v>
      </c>
      <c r="Y62" s="93">
        <f>2</f>
        <v>2</v>
      </c>
      <c r="Z62" s="34" t="str">
        <f t="shared" si="33"/>
        <v>N/A</v>
      </c>
      <c r="AA62" s="38" t="str">
        <f t="shared" si="34"/>
        <v>N/A</v>
      </c>
      <c r="AB62" s="38"/>
      <c r="AC62" s="129" t="str">
        <f t="shared" si="35"/>
        <v>N/A</v>
      </c>
      <c r="AD62" s="129" t="str">
        <f t="shared" si="36"/>
        <v>N/A</v>
      </c>
      <c r="AE62" s="129" t="str">
        <f t="shared" si="37"/>
        <v>N/A</v>
      </c>
    </row>
    <row r="63" spans="1:31">
      <c r="A63" s="275"/>
      <c r="B63" s="53"/>
      <c r="C63" s="283"/>
      <c r="D63" s="67">
        <v>10448550</v>
      </c>
      <c r="E63" s="275"/>
      <c r="F63" s="53">
        <v>850</v>
      </c>
      <c r="G63" s="284"/>
      <c r="H63" s="275"/>
      <c r="I63" s="275"/>
      <c r="J63" s="277"/>
      <c r="K63" s="59" t="s">
        <v>32</v>
      </c>
      <c r="L63" s="53">
        <v>328</v>
      </c>
      <c r="M63" s="282"/>
      <c r="N63" s="50"/>
      <c r="O63" s="6">
        <f>O62</f>
        <v>920</v>
      </c>
      <c r="P63" s="6">
        <f t="shared" si="0"/>
        <v>850</v>
      </c>
      <c r="Q63" s="6" t="str">
        <f t="shared" si="1"/>
        <v>N/A</v>
      </c>
      <c r="R63" s="50" t="s">
        <v>33</v>
      </c>
      <c r="S63" s="6">
        <f t="shared" si="2"/>
        <v>866</v>
      </c>
      <c r="T63" s="50" t="str">
        <f t="shared" si="3"/>
        <v>N/A</v>
      </c>
      <c r="U63" s="50" t="str">
        <f t="shared" si="4"/>
        <v>N/A</v>
      </c>
      <c r="V63" s="276"/>
      <c r="W63" s="50" t="s">
        <v>33</v>
      </c>
      <c r="X63" s="4">
        <f>0</f>
        <v>0</v>
      </c>
      <c r="Y63" s="93">
        <f>2</f>
        <v>2</v>
      </c>
      <c r="Z63" s="34" t="str">
        <f t="shared" si="33"/>
        <v>N/A</v>
      </c>
      <c r="AA63" s="38" t="str">
        <f t="shared" si="34"/>
        <v>N/A</v>
      </c>
      <c r="AB63" s="38"/>
      <c r="AC63" s="129" t="str">
        <f t="shared" si="35"/>
        <v>N/A</v>
      </c>
      <c r="AD63" s="129" t="str">
        <f t="shared" si="36"/>
        <v>N/A</v>
      </c>
      <c r="AE63" s="129" t="str">
        <f t="shared" si="37"/>
        <v>N/A</v>
      </c>
    </row>
    <row r="64" spans="1:31">
      <c r="A64" s="52">
        <v>45</v>
      </c>
      <c r="B64" s="53"/>
      <c r="C64" s="59" t="s">
        <v>163</v>
      </c>
      <c r="D64" s="61" t="s">
        <v>164</v>
      </c>
      <c r="E64" s="53">
        <v>920</v>
      </c>
      <c r="F64" s="53">
        <v>850</v>
      </c>
      <c r="G64" s="68">
        <v>800</v>
      </c>
      <c r="H64" s="53">
        <v>270</v>
      </c>
      <c r="I64" s="53">
        <v>185</v>
      </c>
      <c r="J64" s="53">
        <v>185</v>
      </c>
      <c r="K64" s="59" t="s">
        <v>66</v>
      </c>
      <c r="L64" s="25"/>
      <c r="M64" s="69" t="s">
        <v>165</v>
      </c>
      <c r="N64" s="50" t="s">
        <v>44</v>
      </c>
      <c r="O64" s="6">
        <f t="shared" si="0"/>
        <v>920</v>
      </c>
      <c r="P64" s="6">
        <f t="shared" si="0"/>
        <v>850</v>
      </c>
      <c r="Q64" s="6">
        <f t="shared" si="1"/>
        <v>800</v>
      </c>
      <c r="R64" s="6">
        <v>820</v>
      </c>
      <c r="S64" s="31">
        <f>P64+20</f>
        <v>870</v>
      </c>
      <c r="T64" s="50">
        <f t="shared" si="3"/>
        <v>25</v>
      </c>
      <c r="U64" s="50">
        <f t="shared" si="4"/>
        <v>35</v>
      </c>
      <c r="V64" s="41">
        <v>20.6</v>
      </c>
      <c r="W64" s="50">
        <v>16</v>
      </c>
      <c r="X64" s="4">
        <f>0</f>
        <v>0</v>
      </c>
      <c r="Y64" s="93">
        <f>2</f>
        <v>2</v>
      </c>
      <c r="Z64" s="34">
        <f t="shared" si="33"/>
        <v>0.27000000000000024</v>
      </c>
      <c r="AA64" s="38">
        <f t="shared" si="34"/>
        <v>0.33750000000000002</v>
      </c>
      <c r="AB64" s="38"/>
      <c r="AC64" s="129">
        <f t="shared" si="35"/>
        <v>920</v>
      </c>
      <c r="AD64" s="129">
        <f t="shared" si="36"/>
        <v>888</v>
      </c>
      <c r="AE64" s="129">
        <f t="shared" si="37"/>
        <v>864</v>
      </c>
    </row>
    <row r="65" spans="1:31 16366:16373" ht="25.5">
      <c r="A65" s="52">
        <v>46</v>
      </c>
      <c r="B65" s="53"/>
      <c r="C65" s="53">
        <v>9054</v>
      </c>
      <c r="D65" s="61" t="s">
        <v>166</v>
      </c>
      <c r="E65" s="53">
        <v>920</v>
      </c>
      <c r="F65" s="53">
        <v>850</v>
      </c>
      <c r="G65" s="25"/>
      <c r="H65" s="25"/>
      <c r="I65" s="53">
        <v>200</v>
      </c>
      <c r="J65" s="53">
        <v>185</v>
      </c>
      <c r="K65" s="59" t="s">
        <v>32</v>
      </c>
      <c r="L65" s="25"/>
      <c r="M65" s="69" t="s">
        <v>159</v>
      </c>
      <c r="N65" s="50"/>
      <c r="O65" s="6">
        <f t="shared" si="0"/>
        <v>920</v>
      </c>
      <c r="P65" s="6">
        <f t="shared" si="0"/>
        <v>850</v>
      </c>
      <c r="Q65" s="6" t="str">
        <f t="shared" si="1"/>
        <v>N/A</v>
      </c>
      <c r="R65" s="50" t="s">
        <v>33</v>
      </c>
      <c r="S65" s="6">
        <f t="shared" si="2"/>
        <v>866</v>
      </c>
      <c r="T65" s="50" t="str">
        <f t="shared" si="3"/>
        <v>N/A</v>
      </c>
      <c r="U65" s="50" t="str">
        <f t="shared" si="4"/>
        <v>N/A</v>
      </c>
      <c r="V65" s="96">
        <v>22.5</v>
      </c>
      <c r="W65" s="83" t="s">
        <v>33</v>
      </c>
      <c r="X65" s="4">
        <f>0</f>
        <v>0</v>
      </c>
      <c r="Y65" s="93">
        <f>2</f>
        <v>2</v>
      </c>
      <c r="Z65" s="89" t="str">
        <f t="shared" si="33"/>
        <v>N/A</v>
      </c>
      <c r="AA65" s="38" t="str">
        <f t="shared" si="34"/>
        <v>N/A</v>
      </c>
      <c r="AB65" s="104" t="s">
        <v>33</v>
      </c>
      <c r="AC65" s="129" t="str">
        <f t="shared" si="35"/>
        <v>N/A</v>
      </c>
      <c r="AD65" s="129" t="str">
        <f t="shared" si="36"/>
        <v>N/A</v>
      </c>
      <c r="AE65" s="129" t="str">
        <f t="shared" si="37"/>
        <v>N/A</v>
      </c>
    </row>
    <row r="66" spans="1:31 16366:16373">
      <c r="A66" s="52">
        <v>47</v>
      </c>
      <c r="B66" s="53"/>
      <c r="C66" s="59" t="s">
        <v>168</v>
      </c>
      <c r="D66" s="61" t="s">
        <v>169</v>
      </c>
      <c r="E66" s="53">
        <v>920</v>
      </c>
      <c r="F66" s="53">
        <v>850</v>
      </c>
      <c r="G66" s="68">
        <v>820</v>
      </c>
      <c r="H66" s="25"/>
      <c r="I66" s="53">
        <v>200</v>
      </c>
      <c r="J66" s="53">
        <v>185</v>
      </c>
      <c r="K66" s="59" t="s">
        <v>32</v>
      </c>
      <c r="L66" s="53">
        <v>342</v>
      </c>
      <c r="M66" s="69" t="s">
        <v>165</v>
      </c>
      <c r="N66" s="50" t="s">
        <v>44</v>
      </c>
      <c r="O66" s="6">
        <f t="shared" si="0"/>
        <v>920</v>
      </c>
      <c r="P66" s="6">
        <f t="shared" si="0"/>
        <v>850</v>
      </c>
      <c r="Q66" s="6">
        <f t="shared" si="1"/>
        <v>820</v>
      </c>
      <c r="R66" s="6">
        <v>820</v>
      </c>
      <c r="S66" s="31">
        <f>P66+20</f>
        <v>870</v>
      </c>
      <c r="T66" s="50">
        <f t="shared" si="3"/>
        <v>15</v>
      </c>
      <c r="U66" s="50">
        <f t="shared" si="4"/>
        <v>25</v>
      </c>
      <c r="V66" s="96">
        <v>22.5</v>
      </c>
      <c r="W66" s="83">
        <v>17</v>
      </c>
      <c r="X66" s="4">
        <f>0</f>
        <v>0</v>
      </c>
      <c r="Y66" s="93">
        <f>2</f>
        <v>2</v>
      </c>
      <c r="Z66" s="89">
        <f t="shared" si="33"/>
        <v>0.20250000000000049</v>
      </c>
      <c r="AA66" s="38">
        <f t="shared" si="34"/>
        <v>0.20250000000000049</v>
      </c>
      <c r="AB66" s="104"/>
      <c r="AC66" s="129" t="str">
        <f t="shared" si="35"/>
        <v>N/A</v>
      </c>
      <c r="AD66" s="129">
        <f t="shared" si="36"/>
        <v>898</v>
      </c>
      <c r="AE66" s="129">
        <f t="shared" si="37"/>
        <v>874</v>
      </c>
    </row>
    <row r="67" spans="1:31 16366:16373" ht="28.5" customHeight="1">
      <c r="A67" s="52"/>
      <c r="B67" s="53" t="s">
        <v>44</v>
      </c>
      <c r="C67" s="59" t="s">
        <v>171</v>
      </c>
      <c r="D67" s="61"/>
      <c r="E67" s="53"/>
      <c r="F67" s="53"/>
      <c r="G67" s="68"/>
      <c r="H67" s="25"/>
      <c r="I67" s="53"/>
      <c r="J67" s="53"/>
      <c r="K67" s="59"/>
      <c r="L67" s="53"/>
      <c r="M67" s="69"/>
      <c r="N67" s="50"/>
      <c r="O67" s="6">
        <v>920</v>
      </c>
      <c r="P67" s="6">
        <v>850</v>
      </c>
      <c r="Q67" s="6">
        <v>820</v>
      </c>
      <c r="R67" s="6">
        <v>820</v>
      </c>
      <c r="S67" s="31"/>
      <c r="T67" s="50"/>
      <c r="U67" s="50"/>
      <c r="V67" s="96">
        <v>22.5</v>
      </c>
      <c r="W67" s="83">
        <v>17</v>
      </c>
      <c r="X67" s="4">
        <f>0</f>
        <v>0</v>
      </c>
      <c r="Y67" s="93">
        <f>2</f>
        <v>2</v>
      </c>
      <c r="Z67" s="89">
        <f t="shared" si="33"/>
        <v>0.20250000000000049</v>
      </c>
      <c r="AA67" s="38">
        <f t="shared" si="34"/>
        <v>0.20250000000000049</v>
      </c>
      <c r="AB67" s="104"/>
      <c r="AC67" s="129" t="str">
        <f t="shared" si="35"/>
        <v>N/A</v>
      </c>
      <c r="AD67" s="129">
        <f t="shared" si="36"/>
        <v>898</v>
      </c>
      <c r="AE67" s="129">
        <f t="shared" si="37"/>
        <v>874</v>
      </c>
    </row>
    <row r="68" spans="1:31 16366:16373" ht="25.5">
      <c r="A68" s="52">
        <v>48</v>
      </c>
      <c r="B68" s="53"/>
      <c r="C68" s="53">
        <v>9056</v>
      </c>
      <c r="D68" s="61" t="s">
        <v>172</v>
      </c>
      <c r="E68" s="53">
        <v>920</v>
      </c>
      <c r="F68" s="53">
        <v>850</v>
      </c>
      <c r="G68" s="25"/>
      <c r="H68" s="25"/>
      <c r="I68" s="53">
        <v>188</v>
      </c>
      <c r="J68" s="53">
        <v>185</v>
      </c>
      <c r="K68" s="59" t="s">
        <v>32</v>
      </c>
      <c r="L68" s="53">
        <v>327</v>
      </c>
      <c r="M68" s="69" t="s">
        <v>159</v>
      </c>
      <c r="N68" s="50"/>
      <c r="O68" s="6">
        <f t="shared" si="0"/>
        <v>920</v>
      </c>
      <c r="P68" s="6">
        <f t="shared" si="0"/>
        <v>850</v>
      </c>
      <c r="Q68" s="6" t="str">
        <f t="shared" si="1"/>
        <v>N/A</v>
      </c>
      <c r="R68" s="50" t="s">
        <v>33</v>
      </c>
      <c r="S68" s="6">
        <f t="shared" si="2"/>
        <v>866</v>
      </c>
      <c r="T68" s="50" t="str">
        <f t="shared" si="3"/>
        <v>N/A</v>
      </c>
      <c r="U68" s="50" t="str">
        <f t="shared" si="4"/>
        <v>N/A</v>
      </c>
      <c r="V68" s="41">
        <v>20.6</v>
      </c>
      <c r="W68" s="50" t="s">
        <v>33</v>
      </c>
      <c r="X68" s="4">
        <f>0</f>
        <v>0</v>
      </c>
      <c r="Y68" s="93">
        <f>2</f>
        <v>2</v>
      </c>
      <c r="Z68" s="34" t="str">
        <f t="shared" si="33"/>
        <v>N/A</v>
      </c>
      <c r="AA68" s="38" t="str">
        <f t="shared" si="34"/>
        <v>N/A</v>
      </c>
      <c r="AB68" s="38"/>
      <c r="AC68" s="129" t="str">
        <f t="shared" si="35"/>
        <v>N/A</v>
      </c>
      <c r="AD68" s="129" t="str">
        <f t="shared" si="36"/>
        <v>N/A</v>
      </c>
      <c r="AE68" s="129" t="str">
        <f t="shared" si="37"/>
        <v>N/A</v>
      </c>
    </row>
    <row r="69" spans="1:31 16366:16373">
      <c r="A69" s="52">
        <v>49</v>
      </c>
      <c r="B69" s="53"/>
      <c r="C69" s="59" t="s">
        <v>173</v>
      </c>
      <c r="D69" s="61" t="s">
        <v>174</v>
      </c>
      <c r="E69" s="53">
        <v>920</v>
      </c>
      <c r="F69" s="53">
        <v>850</v>
      </c>
      <c r="G69" s="68">
        <v>800</v>
      </c>
      <c r="H69" s="25"/>
      <c r="I69" s="53">
        <v>188</v>
      </c>
      <c r="J69" s="53">
        <v>185</v>
      </c>
      <c r="K69" s="59" t="s">
        <v>32</v>
      </c>
      <c r="L69" s="25"/>
      <c r="M69" s="69" t="s">
        <v>165</v>
      </c>
      <c r="N69" s="50" t="s">
        <v>44</v>
      </c>
      <c r="O69" s="6">
        <f t="shared" si="0"/>
        <v>920</v>
      </c>
      <c r="P69" s="6">
        <f t="shared" si="0"/>
        <v>850</v>
      </c>
      <c r="Q69" s="6">
        <f t="shared" si="1"/>
        <v>800</v>
      </c>
      <c r="R69" s="6">
        <v>820</v>
      </c>
      <c r="S69" s="31">
        <f>P69+20</f>
        <v>870</v>
      </c>
      <c r="T69" s="50">
        <f t="shared" si="3"/>
        <v>25</v>
      </c>
      <c r="U69" s="50">
        <f t="shared" si="4"/>
        <v>35</v>
      </c>
      <c r="V69" s="41">
        <v>20.6</v>
      </c>
      <c r="W69" s="50">
        <v>16</v>
      </c>
      <c r="X69" s="4">
        <f>0</f>
        <v>0</v>
      </c>
      <c r="Y69" s="93">
        <f>2</f>
        <v>2</v>
      </c>
      <c r="Z69" s="34">
        <f t="shared" si="33"/>
        <v>0.27000000000000024</v>
      </c>
      <c r="AA69" s="38">
        <f t="shared" si="34"/>
        <v>0.33750000000000002</v>
      </c>
      <c r="AB69" s="38"/>
      <c r="AC69" s="129">
        <f t="shared" si="35"/>
        <v>920</v>
      </c>
      <c r="AD69" s="129">
        <f t="shared" si="36"/>
        <v>888</v>
      </c>
      <c r="AE69" s="129">
        <f t="shared" si="37"/>
        <v>864</v>
      </c>
    </row>
    <row r="70" spans="1:31 16366:16373">
      <c r="A70" s="52">
        <v>50</v>
      </c>
      <c r="B70" s="53"/>
      <c r="C70" s="59" t="s">
        <v>175</v>
      </c>
      <c r="D70" s="67">
        <v>70761</v>
      </c>
      <c r="E70" s="53">
        <v>920</v>
      </c>
      <c r="F70" s="53">
        <v>830</v>
      </c>
      <c r="G70" s="68">
        <v>800</v>
      </c>
      <c r="H70" s="25"/>
      <c r="I70" s="53">
        <v>208</v>
      </c>
      <c r="J70" s="53">
        <v>185</v>
      </c>
      <c r="K70" s="59" t="s">
        <v>66</v>
      </c>
      <c r="L70" s="25"/>
      <c r="M70" s="69" t="s">
        <v>165</v>
      </c>
      <c r="N70" s="50" t="s">
        <v>44</v>
      </c>
      <c r="O70" s="6">
        <f t="shared" si="0"/>
        <v>920</v>
      </c>
      <c r="P70" s="6">
        <f t="shared" si="0"/>
        <v>830</v>
      </c>
      <c r="Q70" s="6">
        <f t="shared" si="1"/>
        <v>800</v>
      </c>
      <c r="R70" s="6">
        <v>800</v>
      </c>
      <c r="S70" s="31">
        <f>P70+20</f>
        <v>850</v>
      </c>
      <c r="T70" s="50">
        <f t="shared" si="3"/>
        <v>15</v>
      </c>
      <c r="U70" s="50">
        <f t="shared" si="4"/>
        <v>25</v>
      </c>
      <c r="V70" s="96">
        <v>25</v>
      </c>
      <c r="W70" s="83">
        <v>17</v>
      </c>
      <c r="X70" s="4">
        <f>0</f>
        <v>0</v>
      </c>
      <c r="Y70" s="93">
        <f>2</f>
        <v>2</v>
      </c>
      <c r="Z70" s="89">
        <f t="shared" si="33"/>
        <v>0.20250000000000049</v>
      </c>
      <c r="AA70" s="38">
        <f t="shared" si="34"/>
        <v>0.20250000000000049</v>
      </c>
      <c r="AB70" s="104"/>
      <c r="AC70" s="129">
        <f t="shared" si="35"/>
        <v>910</v>
      </c>
      <c r="AD70" s="129">
        <f t="shared" si="36"/>
        <v>878</v>
      </c>
      <c r="AE70" s="129">
        <f t="shared" si="37"/>
        <v>854</v>
      </c>
    </row>
    <row r="71" spans="1:31 16366:16373">
      <c r="A71" s="52"/>
      <c r="B71" s="53" t="s">
        <v>44</v>
      </c>
      <c r="C71" s="59" t="s">
        <v>177</v>
      </c>
      <c r="D71" s="67"/>
      <c r="E71" s="53"/>
      <c r="F71" s="53"/>
      <c r="G71" s="68"/>
      <c r="H71" s="25"/>
      <c r="I71" s="53"/>
      <c r="J71" s="53"/>
      <c r="K71" s="59"/>
      <c r="L71" s="25"/>
      <c r="M71" s="69"/>
      <c r="N71" s="50"/>
      <c r="O71" s="6">
        <v>920</v>
      </c>
      <c r="P71" s="6">
        <v>830</v>
      </c>
      <c r="Q71" s="6">
        <v>800</v>
      </c>
      <c r="R71" s="6">
        <v>800</v>
      </c>
      <c r="S71" s="31"/>
      <c r="T71" s="50"/>
      <c r="U71" s="50"/>
      <c r="V71" s="96">
        <v>25</v>
      </c>
      <c r="W71" s="83">
        <v>17</v>
      </c>
      <c r="X71" s="4">
        <f>0</f>
        <v>0</v>
      </c>
      <c r="Y71" s="93">
        <f>2</f>
        <v>2</v>
      </c>
      <c r="Z71" s="89">
        <f t="shared" si="33"/>
        <v>0.20250000000000049</v>
      </c>
      <c r="AA71" s="38">
        <f t="shared" si="34"/>
        <v>0.20250000000000049</v>
      </c>
      <c r="AB71" s="104"/>
      <c r="AC71" s="129">
        <f t="shared" si="35"/>
        <v>910</v>
      </c>
      <c r="AD71" s="129">
        <f t="shared" si="36"/>
        <v>878</v>
      </c>
      <c r="AE71" s="129">
        <f t="shared" si="37"/>
        <v>854</v>
      </c>
    </row>
    <row r="72" spans="1:31 16366:16373">
      <c r="A72" s="52">
        <v>51</v>
      </c>
      <c r="B72" s="53"/>
      <c r="C72" s="59" t="s">
        <v>179</v>
      </c>
      <c r="D72" s="61" t="s">
        <v>180</v>
      </c>
      <c r="E72" s="53">
        <v>920</v>
      </c>
      <c r="F72" s="68">
        <v>830</v>
      </c>
      <c r="G72" s="68">
        <v>800</v>
      </c>
      <c r="H72" s="25"/>
      <c r="I72" s="53">
        <v>200</v>
      </c>
      <c r="J72" s="53">
        <v>185</v>
      </c>
      <c r="K72" s="59" t="s">
        <v>32</v>
      </c>
      <c r="L72" s="25"/>
      <c r="M72" s="69" t="s">
        <v>165</v>
      </c>
      <c r="N72" s="50" t="s">
        <v>44</v>
      </c>
      <c r="O72" s="6">
        <f t="shared" si="0"/>
        <v>920</v>
      </c>
      <c r="P72" s="6">
        <f t="shared" si="0"/>
        <v>830</v>
      </c>
      <c r="Q72" s="6">
        <f t="shared" si="1"/>
        <v>800</v>
      </c>
      <c r="R72" s="6">
        <v>800</v>
      </c>
      <c r="S72" s="31">
        <f>P72+20</f>
        <v>850</v>
      </c>
      <c r="T72" s="50">
        <f t="shared" si="3"/>
        <v>15</v>
      </c>
      <c r="U72" s="50">
        <f t="shared" si="4"/>
        <v>25</v>
      </c>
      <c r="V72" s="96">
        <v>22.5</v>
      </c>
      <c r="W72" s="83">
        <v>17</v>
      </c>
      <c r="X72" s="4">
        <f>0</f>
        <v>0</v>
      </c>
      <c r="Y72" s="93">
        <f>2</f>
        <v>2</v>
      </c>
      <c r="Z72" s="89">
        <f t="shared" si="33"/>
        <v>0.20250000000000049</v>
      </c>
      <c r="AA72" s="38">
        <f t="shared" si="34"/>
        <v>0.20250000000000049</v>
      </c>
      <c r="AB72" s="104"/>
      <c r="AC72" s="129">
        <f t="shared" si="35"/>
        <v>910</v>
      </c>
      <c r="AD72" s="129">
        <f t="shared" si="36"/>
        <v>878</v>
      </c>
      <c r="AE72" s="129">
        <f t="shared" si="37"/>
        <v>854</v>
      </c>
    </row>
    <row r="73" spans="1:31 16366:16373" ht="28.5" customHeight="1">
      <c r="A73" s="52"/>
      <c r="B73" s="53" t="s">
        <v>44</v>
      </c>
      <c r="C73" s="59" t="s">
        <v>182</v>
      </c>
      <c r="D73" s="61"/>
      <c r="E73" s="53"/>
      <c r="F73" s="68"/>
      <c r="G73" s="68"/>
      <c r="H73" s="25"/>
      <c r="I73" s="53"/>
      <c r="J73" s="53"/>
      <c r="K73" s="59"/>
      <c r="L73" s="25"/>
      <c r="M73" s="69"/>
      <c r="N73" s="50"/>
      <c r="O73" s="6">
        <v>920</v>
      </c>
      <c r="P73" s="6">
        <v>830</v>
      </c>
      <c r="Q73" s="6">
        <v>800</v>
      </c>
      <c r="R73" s="6">
        <v>800</v>
      </c>
      <c r="S73" s="31"/>
      <c r="T73" s="50"/>
      <c r="U73" s="50"/>
      <c r="V73" s="96">
        <v>22.5</v>
      </c>
      <c r="W73" s="83">
        <v>17</v>
      </c>
      <c r="X73" s="4">
        <f>0</f>
        <v>0</v>
      </c>
      <c r="Y73" s="93">
        <f>2</f>
        <v>2</v>
      </c>
      <c r="Z73" s="89">
        <f t="shared" si="33"/>
        <v>0.20250000000000049</v>
      </c>
      <c r="AA73" s="38">
        <f t="shared" si="34"/>
        <v>0.20250000000000049</v>
      </c>
      <c r="AB73" s="104"/>
      <c r="AC73" s="129">
        <f t="shared" si="35"/>
        <v>910</v>
      </c>
      <c r="AD73" s="129">
        <f t="shared" si="36"/>
        <v>878</v>
      </c>
      <c r="AE73" s="129">
        <f t="shared" si="37"/>
        <v>854</v>
      </c>
    </row>
    <row r="74" spans="1:31 16366:16373">
      <c r="A74" s="52">
        <v>52</v>
      </c>
      <c r="B74" s="53"/>
      <c r="C74" s="59" t="s">
        <v>183</v>
      </c>
      <c r="D74" s="61" t="s">
        <v>184</v>
      </c>
      <c r="E74" s="53">
        <v>920</v>
      </c>
      <c r="F74" s="53">
        <v>850</v>
      </c>
      <c r="G74" s="68">
        <v>800</v>
      </c>
      <c r="H74" s="25"/>
      <c r="I74" s="53">
        <v>195</v>
      </c>
      <c r="J74" s="53">
        <v>185</v>
      </c>
      <c r="K74" s="59" t="s">
        <v>66</v>
      </c>
      <c r="L74" s="25"/>
      <c r="M74" s="69" t="s">
        <v>165</v>
      </c>
      <c r="N74" s="50" t="s">
        <v>44</v>
      </c>
      <c r="O74" s="6">
        <f t="shared" si="0"/>
        <v>920</v>
      </c>
      <c r="P74" s="6">
        <f t="shared" si="0"/>
        <v>850</v>
      </c>
      <c r="Q74" s="6">
        <f t="shared" si="1"/>
        <v>800</v>
      </c>
      <c r="R74" s="6">
        <v>820</v>
      </c>
      <c r="S74" s="31">
        <f>P74+20</f>
        <v>870</v>
      </c>
      <c r="T74" s="50">
        <f t="shared" si="3"/>
        <v>25</v>
      </c>
      <c r="U74" s="50">
        <f t="shared" si="4"/>
        <v>35</v>
      </c>
      <c r="V74" s="41">
        <v>20.6</v>
      </c>
      <c r="W74" s="50">
        <v>16</v>
      </c>
      <c r="X74" s="4">
        <f>0</f>
        <v>0</v>
      </c>
      <c r="Y74" s="93">
        <f>2</f>
        <v>2</v>
      </c>
      <c r="Z74" s="34">
        <f t="shared" si="33"/>
        <v>0.27000000000000024</v>
      </c>
      <c r="AA74" s="38">
        <f t="shared" si="34"/>
        <v>0.33750000000000002</v>
      </c>
      <c r="AB74" s="38"/>
      <c r="AC74" s="129">
        <f t="shared" si="35"/>
        <v>920</v>
      </c>
      <c r="AD74" s="129">
        <f t="shared" si="36"/>
        <v>888</v>
      </c>
      <c r="AE74" s="129">
        <f t="shared" si="37"/>
        <v>864</v>
      </c>
    </row>
    <row r="75" spans="1:31 16366:16373" hidden="1">
      <c r="A75" s="52">
        <v>53</v>
      </c>
      <c r="B75" s="52"/>
      <c r="C75" s="59" t="s">
        <v>185</v>
      </c>
      <c r="D75" s="62" t="s">
        <v>186</v>
      </c>
      <c r="E75" s="52">
        <v>730</v>
      </c>
      <c r="F75" s="70">
        <v>671</v>
      </c>
      <c r="G75" s="52">
        <v>622</v>
      </c>
      <c r="H75" s="52">
        <v>255</v>
      </c>
      <c r="I75" s="52">
        <v>185</v>
      </c>
      <c r="J75" s="52">
        <v>185</v>
      </c>
      <c r="K75" s="63" t="s">
        <v>66</v>
      </c>
      <c r="L75" s="52">
        <v>243</v>
      </c>
      <c r="M75" s="54"/>
      <c r="N75" s="4" t="s">
        <v>44</v>
      </c>
      <c r="O75" s="6">
        <f t="shared" si="0"/>
        <v>730</v>
      </c>
      <c r="P75" s="6">
        <f t="shared" si="0"/>
        <v>671</v>
      </c>
      <c r="Q75" s="6">
        <f t="shared" si="1"/>
        <v>622</v>
      </c>
      <c r="R75" s="6"/>
      <c r="S75" s="6">
        <f t="shared" si="2"/>
        <v>687</v>
      </c>
      <c r="T75" s="50">
        <f t="shared" si="3"/>
        <v>24.5</v>
      </c>
      <c r="U75" s="50">
        <f t="shared" si="4"/>
        <v>32.5</v>
      </c>
      <c r="V75" s="10"/>
      <c r="W75" s="10"/>
      <c r="X75" s="4">
        <f>0</f>
        <v>0</v>
      </c>
      <c r="Y75" s="93">
        <f>2</f>
        <v>2</v>
      </c>
      <c r="Z75" s="10"/>
      <c r="AA75" s="10"/>
      <c r="AB75" s="10"/>
      <c r="AC75" s="10"/>
      <c r="AD75" s="10"/>
      <c r="AE75" s="10"/>
    </row>
    <row r="76" spans="1:31 16366:16373" hidden="1">
      <c r="A76" s="52">
        <v>54</v>
      </c>
      <c r="B76" s="52"/>
      <c r="C76" s="59" t="s">
        <v>187</v>
      </c>
      <c r="D76" s="71">
        <v>98251</v>
      </c>
      <c r="E76" s="52">
        <v>850</v>
      </c>
      <c r="F76" s="52">
        <v>745</v>
      </c>
      <c r="G76" s="52">
        <v>676</v>
      </c>
      <c r="H76" s="52">
        <v>250</v>
      </c>
      <c r="I76" s="52">
        <v>185</v>
      </c>
      <c r="J76" s="52">
        <v>188</v>
      </c>
      <c r="K76" s="63" t="s">
        <v>66</v>
      </c>
      <c r="L76" s="25"/>
      <c r="M76" s="54"/>
      <c r="N76" s="50"/>
      <c r="O76" s="6">
        <f t="shared" ref="O76:P87" si="38">E76</f>
        <v>850</v>
      </c>
      <c r="P76" s="6">
        <f t="shared" si="38"/>
        <v>745</v>
      </c>
      <c r="Q76" s="6">
        <f t="shared" ref="Q76:Q91" si="39">IF(G76="","N/A",G76)</f>
        <v>676</v>
      </c>
      <c r="R76" s="6"/>
      <c r="S76" s="6">
        <f t="shared" ref="S76:S87" si="40">P76+16</f>
        <v>761</v>
      </c>
      <c r="T76" s="50">
        <f t="shared" ref="T76:T87" si="41">IF(Q76="N/A","N/A",0.5*(P76-Q76))</f>
        <v>34.5</v>
      </c>
      <c r="U76" s="50">
        <f t="shared" ref="U76:U87" si="42">IF(Q76="N/A","N/A",0.5*(S76-Q76))</f>
        <v>42.5</v>
      </c>
      <c r="V76" s="10"/>
      <c r="W76" s="10"/>
      <c r="X76" s="4">
        <f>0</f>
        <v>0</v>
      </c>
      <c r="Y76" s="93">
        <f>2</f>
        <v>2</v>
      </c>
      <c r="Z76" s="10"/>
      <c r="AA76" s="10"/>
      <c r="AB76" s="10"/>
      <c r="AC76" s="10"/>
      <c r="AD76" s="10"/>
      <c r="AE76" s="10"/>
    </row>
    <row r="77" spans="1:31 16366:16373" hidden="1">
      <c r="A77" s="52">
        <v>55</v>
      </c>
      <c r="B77" s="52"/>
      <c r="C77" s="59" t="s">
        <v>188</v>
      </c>
      <c r="D77" s="71">
        <v>103945</v>
      </c>
      <c r="E77" s="52">
        <v>760</v>
      </c>
      <c r="F77" s="52">
        <v>695</v>
      </c>
      <c r="G77" s="52">
        <v>660</v>
      </c>
      <c r="H77" s="52">
        <v>250</v>
      </c>
      <c r="I77" s="52">
        <v>185</v>
      </c>
      <c r="J77" s="52">
        <v>190</v>
      </c>
      <c r="K77" s="63" t="s">
        <v>66</v>
      </c>
      <c r="L77" s="52">
        <v>275</v>
      </c>
      <c r="M77" s="54"/>
      <c r="N77" s="50"/>
      <c r="O77" s="6">
        <f t="shared" si="38"/>
        <v>760</v>
      </c>
      <c r="P77" s="6">
        <f t="shared" si="38"/>
        <v>695</v>
      </c>
      <c r="Q77" s="6">
        <f t="shared" si="39"/>
        <v>660</v>
      </c>
      <c r="R77" s="6"/>
      <c r="S77" s="6">
        <f t="shared" si="40"/>
        <v>711</v>
      </c>
      <c r="T77" s="50">
        <f t="shared" si="41"/>
        <v>17.5</v>
      </c>
      <c r="U77" s="50">
        <f t="shared" si="42"/>
        <v>25.5</v>
      </c>
      <c r="V77" s="10"/>
      <c r="W77" s="10"/>
      <c r="X77" s="4">
        <f>0</f>
        <v>0</v>
      </c>
      <c r="Y77" s="93">
        <f>2</f>
        <v>2</v>
      </c>
      <c r="Z77" s="10"/>
      <c r="AA77" s="10"/>
      <c r="AB77" s="10"/>
      <c r="AC77" s="10"/>
      <c r="AD77" s="10"/>
      <c r="AE77" s="10"/>
    </row>
    <row r="78" spans="1:31 16366:16373" hidden="1">
      <c r="A78" s="52">
        <v>56</v>
      </c>
      <c r="B78" s="52"/>
      <c r="C78" s="59" t="s">
        <v>189</v>
      </c>
      <c r="D78" s="71">
        <v>102695</v>
      </c>
      <c r="E78" s="52">
        <v>840</v>
      </c>
      <c r="F78" s="70">
        <v>790</v>
      </c>
      <c r="G78" s="70">
        <v>770</v>
      </c>
      <c r="H78" s="52">
        <v>250</v>
      </c>
      <c r="I78" s="52">
        <v>185</v>
      </c>
      <c r="J78" s="52">
        <v>170</v>
      </c>
      <c r="K78" s="63" t="s">
        <v>66</v>
      </c>
      <c r="L78" s="52">
        <v>276</v>
      </c>
      <c r="M78" s="54"/>
      <c r="N78" s="50"/>
      <c r="O78" s="6">
        <f t="shared" si="38"/>
        <v>840</v>
      </c>
      <c r="P78" s="6">
        <f t="shared" si="38"/>
        <v>790</v>
      </c>
      <c r="Q78" s="6">
        <f t="shared" si="39"/>
        <v>770</v>
      </c>
      <c r="R78" s="6"/>
      <c r="S78" s="6">
        <f t="shared" si="40"/>
        <v>806</v>
      </c>
      <c r="T78" s="50">
        <f t="shared" si="41"/>
        <v>10</v>
      </c>
      <c r="U78" s="50">
        <f t="shared" si="42"/>
        <v>18</v>
      </c>
      <c r="V78" s="10"/>
      <c r="W78" s="10"/>
      <c r="X78" s="4">
        <f>0</f>
        <v>0</v>
      </c>
      <c r="Y78" s="93">
        <f>2</f>
        <v>2</v>
      </c>
      <c r="Z78" s="10"/>
      <c r="AA78" s="10"/>
      <c r="AB78" s="10"/>
      <c r="AC78" s="10"/>
      <c r="AD78" s="10"/>
      <c r="AE78" s="10"/>
    </row>
    <row r="79" spans="1:31 16366:16373" hidden="1">
      <c r="A79" s="52">
        <v>57</v>
      </c>
      <c r="B79" s="52"/>
      <c r="C79" s="59" t="s">
        <v>190</v>
      </c>
      <c r="D79" s="62" t="s">
        <v>191</v>
      </c>
      <c r="E79" s="52">
        <v>840</v>
      </c>
      <c r="F79" s="52">
        <v>770</v>
      </c>
      <c r="G79" s="52">
        <v>740</v>
      </c>
      <c r="H79" s="52">
        <v>250</v>
      </c>
      <c r="I79" s="52">
        <v>185</v>
      </c>
      <c r="J79" s="52">
        <v>193</v>
      </c>
      <c r="K79" s="63" t="s">
        <v>66</v>
      </c>
      <c r="L79" s="25"/>
      <c r="M79" s="54"/>
      <c r="N79" s="50"/>
      <c r="O79" s="6">
        <f t="shared" si="38"/>
        <v>840</v>
      </c>
      <c r="P79" s="6">
        <f t="shared" si="38"/>
        <v>770</v>
      </c>
      <c r="Q79" s="6">
        <f t="shared" si="39"/>
        <v>740</v>
      </c>
      <c r="R79" s="6"/>
      <c r="S79" s="6">
        <f t="shared" si="40"/>
        <v>786</v>
      </c>
      <c r="T79" s="50">
        <f t="shared" si="41"/>
        <v>15</v>
      </c>
      <c r="U79" s="50">
        <f t="shared" si="42"/>
        <v>23</v>
      </c>
      <c r="V79" s="10"/>
      <c r="W79" s="10"/>
      <c r="X79" s="4">
        <f>0</f>
        <v>0</v>
      </c>
      <c r="Y79" s="93">
        <f>2</f>
        <v>2</v>
      </c>
      <c r="Z79" s="10"/>
      <c r="AA79" s="10"/>
      <c r="AB79" s="10"/>
      <c r="AC79" s="10"/>
      <c r="AD79" s="10"/>
      <c r="AE79" s="10"/>
    </row>
    <row r="80" spans="1:31 16366:16373">
      <c r="A80" s="52"/>
      <c r="B80" s="53" t="s">
        <v>44</v>
      </c>
      <c r="C80" s="59" t="s">
        <v>192</v>
      </c>
      <c r="D80" s="61"/>
      <c r="E80" s="6"/>
      <c r="F80" s="6"/>
      <c r="G80" s="6"/>
      <c r="H80" s="6"/>
      <c r="I80" s="50"/>
      <c r="J80" s="50"/>
      <c r="K80" s="17"/>
      <c r="L80" s="16"/>
      <c r="M80" s="22"/>
      <c r="N80" s="22"/>
      <c r="O80" s="6">
        <v>920</v>
      </c>
      <c r="P80" s="6">
        <v>850</v>
      </c>
      <c r="Q80" s="6">
        <v>820</v>
      </c>
      <c r="R80" s="6">
        <v>820</v>
      </c>
      <c r="S80" s="50"/>
      <c r="T80" s="50"/>
      <c r="U80" s="6"/>
      <c r="V80" s="41">
        <v>20.6</v>
      </c>
      <c r="W80" s="6">
        <v>17</v>
      </c>
      <c r="X80" s="4">
        <f>0</f>
        <v>0</v>
      </c>
      <c r="Y80" s="93">
        <f>2</f>
        <v>2</v>
      </c>
      <c r="Z80" s="34">
        <f t="shared" ref="Z80:Z100" si="43">IF(R80="N/A","N/A",(0.5*P80/100-0.5*AVERAGE(Q80:R80)/100)*1.35)</f>
        <v>0.20250000000000049</v>
      </c>
      <c r="AA80" s="38">
        <f t="shared" ref="AA80:AA82" si="44">IF(Q80="N/A","N/A",(0.5*P80/100-0.5*Q80/100)*1.35)</f>
        <v>0.20250000000000049</v>
      </c>
      <c r="AB80" s="38"/>
      <c r="AC80" s="129" t="str">
        <f t="shared" ref="AC80:AC82" si="45">IF(AND($Q80="N/A",$R80="N/A"),"N/A",IF(OR(CEILING(IF($R80="N/A",$Q80,AVERAGE($Q80:$R80))+2*0.74*10000/135,1)&gt;$O80+4,CEILING(IF($R80="N/A",$Q80,AVERAGE($Q80:$R80))+2*0.74*10000/135,1)&lt;$P80),"N/A",CEILING(IF($R80="N/A",$Q80,AVERAGE($Q80:$R80))+2*0.74*10000/135,1)))</f>
        <v>N/A</v>
      </c>
      <c r="AD80" s="129">
        <f t="shared" ref="AD80:AD82" si="46">IF(AND($Q80="N/A",$R80="N/A"),"N/A",IF(OR(CEILING(IF($R80="N/A",$Q80,AVERAGE($Q80:$R80))+2*0.52*10000/135,1)&gt;$O80+4,CEILING(IF($R80="N/A",$Q80,AVERAGE($Q80:$R80))+2*0.52*10000/135,1)&lt;$P80),"N/A",CEILING(IF($R80="N/A",$Q80,AVERAGE($Q80:$R80))+2*0.52*10000/135,1)))</f>
        <v>898</v>
      </c>
      <c r="AE80" s="129">
        <f t="shared" ref="AE80:AE82" si="47">IF(AND($Q80="N/A",$R80="N/A"),"N/A",IF(OR(CEILING(IF($R80="N/A",$Q80,AVERAGE($Q80:$R80))+2*0.36*10000/135,1)&gt;$O80+4,CEILING(IF($R80="N/A",$Q80,AVERAGE($Q80:$R80))+2*0.36*10000/135,1)&lt;$P80),"N/A",CEILING(IF($R80="N/A",$Q80,AVERAGE($Q80:$R80))+2*0.36*10000/135,1)))</f>
        <v>874</v>
      </c>
      <c r="XEL80" s="18"/>
      <c r="XEM80" s="48"/>
      <c r="XEN80" s="51"/>
      <c r="XEO80" s="21"/>
      <c r="XEP80" s="6"/>
      <c r="XEQ80" s="6"/>
      <c r="XER80" s="6"/>
      <c r="XES80" s="6"/>
    </row>
    <row r="81" spans="1:31 16355:16375">
      <c r="A81" s="52">
        <v>58</v>
      </c>
      <c r="B81" s="53"/>
      <c r="C81" s="59" t="s">
        <v>194</v>
      </c>
      <c r="D81" s="72">
        <v>98252</v>
      </c>
      <c r="E81" s="53">
        <v>920</v>
      </c>
      <c r="F81" s="53">
        <v>854</v>
      </c>
      <c r="G81" s="53">
        <v>820</v>
      </c>
      <c r="H81" s="53">
        <v>250</v>
      </c>
      <c r="I81" s="53">
        <v>185</v>
      </c>
      <c r="J81" s="53">
        <v>188</v>
      </c>
      <c r="K81" s="59" t="s">
        <v>66</v>
      </c>
      <c r="L81" s="59" t="s">
        <v>35</v>
      </c>
      <c r="M81" s="54"/>
      <c r="N81" s="50"/>
      <c r="O81" s="6">
        <f t="shared" si="38"/>
        <v>920</v>
      </c>
      <c r="P81" s="6">
        <f t="shared" si="38"/>
        <v>854</v>
      </c>
      <c r="Q81" s="6">
        <f t="shared" si="39"/>
        <v>820</v>
      </c>
      <c r="R81" s="6">
        <v>820</v>
      </c>
      <c r="S81" s="6">
        <f t="shared" si="40"/>
        <v>870</v>
      </c>
      <c r="T81" s="50">
        <f t="shared" si="41"/>
        <v>17</v>
      </c>
      <c r="U81" s="50">
        <f t="shared" si="42"/>
        <v>25</v>
      </c>
      <c r="V81" s="41">
        <v>20</v>
      </c>
      <c r="W81" s="50">
        <v>19</v>
      </c>
      <c r="X81" s="4">
        <f>0</f>
        <v>0</v>
      </c>
      <c r="Y81" s="93">
        <f>2</f>
        <v>2</v>
      </c>
      <c r="Z81" s="34">
        <f t="shared" si="43"/>
        <v>0.22949999999999993</v>
      </c>
      <c r="AA81" s="38">
        <f t="shared" si="44"/>
        <v>0.22949999999999993</v>
      </c>
      <c r="AB81" s="38"/>
      <c r="AC81" s="129" t="str">
        <f t="shared" si="45"/>
        <v>N/A</v>
      </c>
      <c r="AD81" s="129">
        <f t="shared" si="46"/>
        <v>898</v>
      </c>
      <c r="AE81" s="129">
        <f t="shared" si="47"/>
        <v>874</v>
      </c>
    </row>
    <row r="82" spans="1:31 16355:16375">
      <c r="A82" s="52">
        <v>59</v>
      </c>
      <c r="B82" s="53"/>
      <c r="C82" s="59" t="s">
        <v>195</v>
      </c>
      <c r="D82" s="72">
        <v>103123</v>
      </c>
      <c r="E82" s="53">
        <v>920</v>
      </c>
      <c r="F82" s="53">
        <v>854</v>
      </c>
      <c r="G82" s="53">
        <v>820</v>
      </c>
      <c r="H82" s="53">
        <v>250</v>
      </c>
      <c r="I82" s="53">
        <v>200</v>
      </c>
      <c r="J82" s="53">
        <v>185</v>
      </c>
      <c r="K82" s="59" t="s">
        <v>66</v>
      </c>
      <c r="L82" s="59" t="s">
        <v>35</v>
      </c>
      <c r="M82" s="54"/>
      <c r="N82" s="50"/>
      <c r="O82" s="6">
        <f t="shared" si="38"/>
        <v>920</v>
      </c>
      <c r="P82" s="6">
        <f t="shared" si="38"/>
        <v>854</v>
      </c>
      <c r="Q82" s="6">
        <f t="shared" si="39"/>
        <v>820</v>
      </c>
      <c r="R82" s="6">
        <v>820</v>
      </c>
      <c r="S82" s="6">
        <f t="shared" si="40"/>
        <v>870</v>
      </c>
      <c r="T82" s="50">
        <f t="shared" si="41"/>
        <v>17</v>
      </c>
      <c r="U82" s="50">
        <f t="shared" si="42"/>
        <v>25</v>
      </c>
      <c r="V82" s="96">
        <v>22.5</v>
      </c>
      <c r="W82" s="83">
        <v>22</v>
      </c>
      <c r="X82" s="4">
        <f>0</f>
        <v>0</v>
      </c>
      <c r="Y82" s="93">
        <f>2</f>
        <v>2</v>
      </c>
      <c r="Z82" s="89">
        <f t="shared" si="43"/>
        <v>0.22949999999999993</v>
      </c>
      <c r="AA82" s="38">
        <f t="shared" si="44"/>
        <v>0.22949999999999993</v>
      </c>
      <c r="AB82" s="104"/>
      <c r="AC82" s="129" t="str">
        <f t="shared" si="45"/>
        <v>N/A</v>
      </c>
      <c r="AD82" s="129">
        <f t="shared" si="46"/>
        <v>898</v>
      </c>
      <c r="AE82" s="129">
        <f t="shared" si="47"/>
        <v>874</v>
      </c>
    </row>
    <row r="83" spans="1:31 16355:16375" hidden="1">
      <c r="A83" s="52">
        <v>60</v>
      </c>
      <c r="B83" s="52"/>
      <c r="C83" s="53">
        <v>28501</v>
      </c>
      <c r="D83" s="66">
        <v>10448549</v>
      </c>
      <c r="E83" s="52">
        <v>840</v>
      </c>
      <c r="F83" s="52">
        <v>770</v>
      </c>
      <c r="G83" s="52">
        <v>740</v>
      </c>
      <c r="H83" s="52">
        <v>250</v>
      </c>
      <c r="I83" s="52">
        <v>188</v>
      </c>
      <c r="J83" s="52">
        <v>185</v>
      </c>
      <c r="K83" s="63" t="s">
        <v>66</v>
      </c>
      <c r="L83" s="52">
        <v>293</v>
      </c>
      <c r="M83" s="54"/>
      <c r="N83" s="50"/>
      <c r="O83" s="6">
        <f t="shared" si="38"/>
        <v>840</v>
      </c>
      <c r="P83" s="6">
        <f t="shared" si="38"/>
        <v>770</v>
      </c>
      <c r="Q83" s="6">
        <f t="shared" si="39"/>
        <v>740</v>
      </c>
      <c r="R83" s="6"/>
      <c r="S83" s="6">
        <f t="shared" si="40"/>
        <v>786</v>
      </c>
      <c r="T83" s="50">
        <f t="shared" si="41"/>
        <v>15</v>
      </c>
      <c r="U83" s="50">
        <f t="shared" si="42"/>
        <v>23</v>
      </c>
      <c r="V83" s="10"/>
      <c r="W83" s="10"/>
      <c r="X83" s="4">
        <f>0</f>
        <v>0</v>
      </c>
      <c r="Y83" s="93">
        <f>2</f>
        <v>2</v>
      </c>
      <c r="Z83" s="10"/>
      <c r="AA83" s="10"/>
      <c r="AB83" s="10"/>
      <c r="AC83" s="10"/>
      <c r="AD83" s="10"/>
      <c r="AE83" s="10"/>
    </row>
    <row r="84" spans="1:31 16355:16375">
      <c r="A84" s="52">
        <v>61</v>
      </c>
      <c r="B84" s="53"/>
      <c r="C84" s="59" t="s">
        <v>196</v>
      </c>
      <c r="D84" s="72">
        <v>11000001179</v>
      </c>
      <c r="E84" s="53">
        <v>920</v>
      </c>
      <c r="F84" s="53">
        <v>840</v>
      </c>
      <c r="G84" s="53">
        <v>775</v>
      </c>
      <c r="H84" s="53">
        <v>270</v>
      </c>
      <c r="I84" s="53">
        <v>220</v>
      </c>
      <c r="J84" s="53">
        <v>190</v>
      </c>
      <c r="K84" s="59" t="s">
        <v>66</v>
      </c>
      <c r="L84" s="53">
        <v>354</v>
      </c>
      <c r="M84" s="54"/>
      <c r="N84" s="4" t="s">
        <v>44</v>
      </c>
      <c r="O84" s="6">
        <f t="shared" si="38"/>
        <v>920</v>
      </c>
      <c r="P84" s="6">
        <f t="shared" si="38"/>
        <v>840</v>
      </c>
      <c r="Q84" s="6">
        <f t="shared" si="39"/>
        <v>775</v>
      </c>
      <c r="R84" s="6">
        <v>775</v>
      </c>
      <c r="S84" s="6">
        <f t="shared" si="40"/>
        <v>856</v>
      </c>
      <c r="T84" s="50">
        <f t="shared" si="41"/>
        <v>32.5</v>
      </c>
      <c r="U84" s="50">
        <f t="shared" si="42"/>
        <v>40.5</v>
      </c>
      <c r="V84" s="96">
        <v>25</v>
      </c>
      <c r="W84" s="83">
        <v>22</v>
      </c>
      <c r="X84" s="50">
        <f>0</f>
        <v>0</v>
      </c>
      <c r="Y84" s="102">
        <v>1</v>
      </c>
      <c r="Z84" s="89">
        <f t="shared" si="43"/>
        <v>0.43875000000000025</v>
      </c>
      <c r="AA84" s="38">
        <f t="shared" ref="AA84:AA99" si="48">IF(Q84="N/A","N/A",(0.5*P84/100-0.5*Q84/100)*1.35)</f>
        <v>0.43875000000000025</v>
      </c>
      <c r="AB84" s="104" t="s">
        <v>72</v>
      </c>
      <c r="AC84" s="129">
        <f t="shared" ref="AC84:AC105" si="49">IF(AND($Q84="N/A",$R84="N/A"),"N/A",IF(OR(CEILING(IF($R84="N/A",$Q84,AVERAGE($Q84:$R84))+2*0.74*10000/135,1)&gt;$O84+4,CEILING(IF($R84="N/A",$Q84,AVERAGE($Q84:$R84))+2*0.74*10000/135,1)&lt;$P84),"N/A",CEILING(IF($R84="N/A",$Q84,AVERAGE($Q84:$R84))+2*0.74*10000/135,1)))</f>
        <v>885</v>
      </c>
      <c r="AD84" s="129">
        <f t="shared" ref="AD84:AD105" si="50">IF(AND($Q84="N/A",$R84="N/A"),"N/A",IF(OR(CEILING(IF($R84="N/A",$Q84,AVERAGE($Q84:$R84))+2*0.52*10000/135,1)&gt;$O84+4,CEILING(IF($R84="N/A",$Q84,AVERAGE($Q84:$R84))+2*0.52*10000/135,1)&lt;$P84),"N/A",CEILING(IF($R84="N/A",$Q84,AVERAGE($Q84:$R84))+2*0.52*10000/135,1)))</f>
        <v>853</v>
      </c>
      <c r="AE84" s="129" t="str">
        <f t="shared" ref="AE84:AE105" si="51">IF(AND($Q84="N/A",$R84="N/A"),"N/A",IF(OR(CEILING(IF($R84="N/A",$Q84,AVERAGE($Q84:$R84))+2*0.36*10000/135,1)&gt;$O84+4,CEILING(IF($R84="N/A",$Q84,AVERAGE($Q84:$R84))+2*0.36*10000/135,1)&lt;$P84),"N/A",CEILING(IF($R84="N/A",$Q84,AVERAGE($Q84:$R84))+2*0.36*10000/135,1)))</f>
        <v>N/A</v>
      </c>
    </row>
    <row r="85" spans="1:31 16355:16375">
      <c r="A85" s="52">
        <v>62</v>
      </c>
      <c r="B85" s="53"/>
      <c r="C85" s="59" t="s">
        <v>197</v>
      </c>
      <c r="D85" s="72" t="s">
        <v>245</v>
      </c>
      <c r="E85" s="53">
        <v>920</v>
      </c>
      <c r="F85" s="53">
        <v>840</v>
      </c>
      <c r="G85" s="53">
        <v>785</v>
      </c>
      <c r="H85" s="59" t="s">
        <v>198</v>
      </c>
      <c r="I85" s="53">
        <v>220</v>
      </c>
      <c r="J85" s="53">
        <v>190</v>
      </c>
      <c r="K85" s="59" t="s">
        <v>66</v>
      </c>
      <c r="L85" s="53">
        <v>329</v>
      </c>
      <c r="M85" s="54"/>
      <c r="N85" s="4" t="s">
        <v>44</v>
      </c>
      <c r="O85" s="6">
        <f t="shared" si="38"/>
        <v>920</v>
      </c>
      <c r="P85" s="6">
        <f t="shared" si="38"/>
        <v>840</v>
      </c>
      <c r="Q85" s="6">
        <f t="shared" si="39"/>
        <v>785</v>
      </c>
      <c r="R85" s="6">
        <v>785</v>
      </c>
      <c r="S85" s="6">
        <f t="shared" si="40"/>
        <v>856</v>
      </c>
      <c r="T85" s="50">
        <f t="shared" si="41"/>
        <v>27.5</v>
      </c>
      <c r="U85" s="50">
        <f t="shared" si="42"/>
        <v>35.5</v>
      </c>
      <c r="V85" s="96">
        <v>25</v>
      </c>
      <c r="W85" s="83">
        <v>19</v>
      </c>
      <c r="X85" s="50">
        <f>0</f>
        <v>0</v>
      </c>
      <c r="Y85" s="102">
        <v>1</v>
      </c>
      <c r="Z85" s="89">
        <f t="shared" si="43"/>
        <v>0.37125000000000052</v>
      </c>
      <c r="AA85" s="38">
        <f t="shared" si="48"/>
        <v>0.37125000000000052</v>
      </c>
      <c r="AB85" s="104" t="s">
        <v>72</v>
      </c>
      <c r="AC85" s="129">
        <f t="shared" si="49"/>
        <v>895</v>
      </c>
      <c r="AD85" s="129">
        <f t="shared" si="50"/>
        <v>863</v>
      </c>
      <c r="AE85" s="129" t="str">
        <f t="shared" si="51"/>
        <v>N/A</v>
      </c>
    </row>
    <row r="86" spans="1:31 16355:16375">
      <c r="A86" s="52">
        <v>63</v>
      </c>
      <c r="B86" s="53"/>
      <c r="C86" s="59" t="s">
        <v>199</v>
      </c>
      <c r="D86" s="61" t="s">
        <v>200</v>
      </c>
      <c r="E86" s="53">
        <v>920</v>
      </c>
      <c r="F86" s="53">
        <v>840</v>
      </c>
      <c r="G86" s="53">
        <v>810</v>
      </c>
      <c r="H86" s="59" t="s">
        <v>201</v>
      </c>
      <c r="I86" s="53">
        <v>205</v>
      </c>
      <c r="J86" s="53">
        <v>187</v>
      </c>
      <c r="K86" s="59" t="s">
        <v>32</v>
      </c>
      <c r="L86" s="53">
        <v>310</v>
      </c>
      <c r="M86" s="69" t="s">
        <v>165</v>
      </c>
      <c r="N86" s="50"/>
      <c r="O86" s="6">
        <f t="shared" si="38"/>
        <v>920</v>
      </c>
      <c r="P86" s="6">
        <f t="shared" si="38"/>
        <v>840</v>
      </c>
      <c r="Q86" s="6">
        <f t="shared" si="39"/>
        <v>810</v>
      </c>
      <c r="R86" s="6">
        <v>845</v>
      </c>
      <c r="S86" s="6">
        <f t="shared" si="40"/>
        <v>856</v>
      </c>
      <c r="T86" s="50">
        <f t="shared" si="41"/>
        <v>15</v>
      </c>
      <c r="U86" s="50">
        <f t="shared" si="42"/>
        <v>23</v>
      </c>
      <c r="V86" s="96">
        <v>25</v>
      </c>
      <c r="W86" s="83">
        <v>20</v>
      </c>
      <c r="X86" s="4">
        <f>0</f>
        <v>0</v>
      </c>
      <c r="Y86" s="93">
        <f>2</f>
        <v>2</v>
      </c>
      <c r="Z86" s="89">
        <f t="shared" si="43"/>
        <v>8.4375000000000006E-2</v>
      </c>
      <c r="AA86" s="38">
        <f t="shared" si="48"/>
        <v>0.20250000000000049</v>
      </c>
      <c r="AB86" s="104" t="s">
        <v>202</v>
      </c>
      <c r="AC86" s="129" t="str">
        <f t="shared" si="49"/>
        <v>N/A</v>
      </c>
      <c r="AD86" s="129">
        <f t="shared" si="50"/>
        <v>905</v>
      </c>
      <c r="AE86" s="129">
        <f t="shared" si="51"/>
        <v>881</v>
      </c>
    </row>
    <row r="87" spans="1:31 16355:16375">
      <c r="A87" s="52">
        <v>64</v>
      </c>
      <c r="B87" s="53"/>
      <c r="C87" s="59" t="s">
        <v>204</v>
      </c>
      <c r="D87" s="61" t="s">
        <v>120</v>
      </c>
      <c r="E87" s="53">
        <v>920</v>
      </c>
      <c r="F87" s="53">
        <v>840</v>
      </c>
      <c r="G87" s="53">
        <v>800</v>
      </c>
      <c r="H87" s="53">
        <v>260</v>
      </c>
      <c r="I87" s="53">
        <v>215</v>
      </c>
      <c r="J87" s="53">
        <v>188</v>
      </c>
      <c r="K87" s="59" t="s">
        <v>66</v>
      </c>
      <c r="L87" s="53">
        <v>323</v>
      </c>
      <c r="M87" s="54"/>
      <c r="N87" s="50"/>
      <c r="O87" s="6">
        <f t="shared" si="38"/>
        <v>920</v>
      </c>
      <c r="P87" s="6">
        <f t="shared" si="38"/>
        <v>840</v>
      </c>
      <c r="Q87" s="6">
        <f t="shared" si="39"/>
        <v>800</v>
      </c>
      <c r="R87" s="50">
        <v>800</v>
      </c>
      <c r="S87" s="6">
        <f t="shared" si="40"/>
        <v>856</v>
      </c>
      <c r="T87" s="50">
        <f t="shared" si="41"/>
        <v>20</v>
      </c>
      <c r="U87" s="50">
        <f t="shared" si="42"/>
        <v>28</v>
      </c>
      <c r="V87" s="96">
        <v>25</v>
      </c>
      <c r="W87" s="83">
        <v>20</v>
      </c>
      <c r="X87" s="4">
        <f>0</f>
        <v>0</v>
      </c>
      <c r="Y87" s="93">
        <f>2</f>
        <v>2</v>
      </c>
      <c r="Z87" s="89">
        <f t="shared" si="43"/>
        <v>0.27000000000000024</v>
      </c>
      <c r="AA87" s="38">
        <f t="shared" si="48"/>
        <v>0.27000000000000024</v>
      </c>
      <c r="AB87" s="104" t="s">
        <v>85</v>
      </c>
      <c r="AC87" s="129">
        <f t="shared" si="49"/>
        <v>910</v>
      </c>
      <c r="AD87" s="129">
        <f t="shared" si="50"/>
        <v>878</v>
      </c>
      <c r="AE87" s="129">
        <f t="shared" si="51"/>
        <v>854</v>
      </c>
    </row>
    <row r="88" spans="1:31 16355:16375">
      <c r="A88" s="52"/>
      <c r="B88" s="53" t="s">
        <v>44</v>
      </c>
      <c r="C88" s="59">
        <v>390</v>
      </c>
      <c r="D88" s="61" t="s">
        <v>205</v>
      </c>
      <c r="E88" s="53">
        <v>920</v>
      </c>
      <c r="F88" s="53">
        <v>840</v>
      </c>
      <c r="G88" s="53">
        <v>810</v>
      </c>
      <c r="H88" s="53">
        <v>245</v>
      </c>
      <c r="I88" s="53">
        <v>205</v>
      </c>
      <c r="J88" s="53">
        <v>187</v>
      </c>
      <c r="K88" s="59" t="s">
        <v>66</v>
      </c>
      <c r="L88" s="53">
        <v>302</v>
      </c>
      <c r="M88" s="22"/>
      <c r="N88" s="50" t="s">
        <v>44</v>
      </c>
      <c r="O88" s="6">
        <v>920</v>
      </c>
      <c r="P88" s="6">
        <v>840</v>
      </c>
      <c r="Q88" s="6">
        <f t="shared" si="39"/>
        <v>810</v>
      </c>
      <c r="R88" s="50" t="s">
        <v>33</v>
      </c>
      <c r="S88" s="10"/>
      <c r="T88" s="10"/>
      <c r="U88" s="10"/>
      <c r="V88" s="99">
        <v>22.5</v>
      </c>
      <c r="W88" s="84">
        <v>20</v>
      </c>
      <c r="X88" s="4">
        <f>0</f>
        <v>0</v>
      </c>
      <c r="Y88" s="93">
        <f>2</f>
        <v>2</v>
      </c>
      <c r="Z88" s="89" t="str">
        <f t="shared" si="43"/>
        <v>N/A</v>
      </c>
      <c r="AA88" s="38">
        <f t="shared" si="48"/>
        <v>0.20250000000000049</v>
      </c>
      <c r="AB88" s="104"/>
      <c r="AC88" s="129">
        <f t="shared" si="49"/>
        <v>920</v>
      </c>
      <c r="AD88" s="129">
        <f t="shared" si="50"/>
        <v>888</v>
      </c>
      <c r="AE88" s="129">
        <f t="shared" si="51"/>
        <v>864</v>
      </c>
      <c r="XEM88" s="18"/>
      <c r="XEN88" s="18"/>
      <c r="XEO88" s="14"/>
      <c r="XEP88" s="50"/>
      <c r="XEQ88" s="6"/>
      <c r="XER88" s="6"/>
      <c r="XES88" s="6"/>
      <c r="XET88" s="50"/>
    </row>
    <row r="89" spans="1:31 16355:16375" s="28" customFormat="1">
      <c r="A89" s="56"/>
      <c r="B89" s="57" t="s">
        <v>44</v>
      </c>
      <c r="C89" s="81" t="s">
        <v>206</v>
      </c>
      <c r="D89" s="61" t="s">
        <v>207</v>
      </c>
      <c r="E89" s="57">
        <v>920</v>
      </c>
      <c r="F89" s="57">
        <v>830</v>
      </c>
      <c r="G89" s="53">
        <v>782</v>
      </c>
      <c r="H89" s="53">
        <v>260</v>
      </c>
      <c r="I89" s="53">
        <v>205</v>
      </c>
      <c r="J89" s="53">
        <v>188</v>
      </c>
      <c r="K89" s="59" t="s">
        <v>66</v>
      </c>
      <c r="L89" s="53">
        <v>349</v>
      </c>
      <c r="M89" s="58" t="s">
        <v>208</v>
      </c>
      <c r="N89" s="50" t="s">
        <v>44</v>
      </c>
      <c r="O89" s="26">
        <f t="shared" ref="O89:P91" si="52">E89</f>
        <v>920</v>
      </c>
      <c r="P89" s="26">
        <f t="shared" si="52"/>
        <v>830</v>
      </c>
      <c r="Q89" s="26">
        <f t="shared" si="39"/>
        <v>782</v>
      </c>
      <c r="R89" s="27">
        <v>784</v>
      </c>
      <c r="S89" s="8">
        <f t="shared" ref="S89" si="53">P89+16</f>
        <v>846</v>
      </c>
      <c r="T89" s="9">
        <f t="shared" ref="T89" si="54">IF(Q89="N/A","N/A",0.5*(P89-Q89))</f>
        <v>24</v>
      </c>
      <c r="U89" s="9">
        <f t="shared" ref="U89" si="55">IF(Q89="N/A","N/A",0.5*(S89-Q89))</f>
        <v>32</v>
      </c>
      <c r="V89" s="97">
        <v>25</v>
      </c>
      <c r="W89" s="85">
        <v>16</v>
      </c>
      <c r="X89" s="4">
        <f>0</f>
        <v>0</v>
      </c>
      <c r="Y89" s="93">
        <f>2</f>
        <v>2</v>
      </c>
      <c r="Z89" s="90">
        <f t="shared" si="43"/>
        <v>0.31725000000000048</v>
      </c>
      <c r="AA89" s="39">
        <f t="shared" si="48"/>
        <v>0.32400000000000029</v>
      </c>
      <c r="AB89" s="105"/>
      <c r="AC89" s="129">
        <f t="shared" si="49"/>
        <v>893</v>
      </c>
      <c r="AD89" s="129">
        <f t="shared" si="50"/>
        <v>861</v>
      </c>
      <c r="AE89" s="129">
        <f t="shared" si="51"/>
        <v>837</v>
      </c>
    </row>
    <row r="90" spans="1:31 16355:16375" ht="13.5" customHeight="1">
      <c r="A90" s="15"/>
      <c r="B90" s="50" t="s">
        <v>44</v>
      </c>
      <c r="C90" s="59" t="s">
        <v>209</v>
      </c>
      <c r="D90" s="61" t="s">
        <v>210</v>
      </c>
      <c r="E90" s="53">
        <v>920</v>
      </c>
      <c r="F90" s="53">
        <v>840</v>
      </c>
      <c r="G90" s="53">
        <v>790</v>
      </c>
      <c r="H90" s="53">
        <v>260</v>
      </c>
      <c r="I90" s="53">
        <v>205</v>
      </c>
      <c r="J90" s="53">
        <v>187</v>
      </c>
      <c r="K90" s="59" t="s">
        <v>66</v>
      </c>
      <c r="L90" s="53">
        <v>343</v>
      </c>
      <c r="M90" s="69" t="s">
        <v>159</v>
      </c>
      <c r="N90" s="50" t="s">
        <v>44</v>
      </c>
      <c r="O90" s="26">
        <f t="shared" si="52"/>
        <v>920</v>
      </c>
      <c r="P90" s="26">
        <f t="shared" si="52"/>
        <v>840</v>
      </c>
      <c r="Q90" s="26">
        <f t="shared" si="39"/>
        <v>790</v>
      </c>
      <c r="R90" s="27">
        <v>790</v>
      </c>
      <c r="S90" s="20"/>
      <c r="T90" s="20"/>
      <c r="U90" s="20"/>
      <c r="V90" s="97">
        <v>25</v>
      </c>
      <c r="W90" s="85">
        <v>31.6</v>
      </c>
      <c r="X90" s="4">
        <f>0</f>
        <v>0</v>
      </c>
      <c r="Y90" s="93">
        <f>2</f>
        <v>2</v>
      </c>
      <c r="Z90" s="90">
        <f t="shared" si="43"/>
        <v>0.33750000000000002</v>
      </c>
      <c r="AA90" s="39">
        <f t="shared" si="48"/>
        <v>0.33750000000000002</v>
      </c>
      <c r="AB90" s="105"/>
      <c r="AC90" s="129">
        <f t="shared" si="49"/>
        <v>900</v>
      </c>
      <c r="AD90" s="129">
        <f t="shared" si="50"/>
        <v>868</v>
      </c>
      <c r="AE90" s="129">
        <f t="shared" si="51"/>
        <v>844</v>
      </c>
    </row>
    <row r="91" spans="1:31 16355:16375" ht="12.75" customHeight="1">
      <c r="A91" s="19"/>
      <c r="B91" s="59" t="s">
        <v>44</v>
      </c>
      <c r="C91" s="59" t="s">
        <v>211</v>
      </c>
      <c r="D91" s="72" t="s">
        <v>210</v>
      </c>
      <c r="E91" s="53">
        <v>920</v>
      </c>
      <c r="F91" s="53">
        <v>840</v>
      </c>
      <c r="G91" s="53">
        <v>790</v>
      </c>
      <c r="H91" s="53">
        <v>260</v>
      </c>
      <c r="I91" s="53">
        <v>200</v>
      </c>
      <c r="J91" s="59">
        <v>187</v>
      </c>
      <c r="K91" s="53" t="s">
        <v>66</v>
      </c>
      <c r="L91" s="53">
        <v>345</v>
      </c>
      <c r="M91" s="69" t="s">
        <v>159</v>
      </c>
      <c r="N91" s="50" t="s">
        <v>44</v>
      </c>
      <c r="O91" s="26">
        <f t="shared" si="52"/>
        <v>920</v>
      </c>
      <c r="P91" s="26">
        <f t="shared" si="52"/>
        <v>840</v>
      </c>
      <c r="Q91" s="26">
        <f t="shared" si="39"/>
        <v>790</v>
      </c>
      <c r="R91" s="27">
        <v>790</v>
      </c>
      <c r="S91" s="50"/>
      <c r="T91" s="50"/>
      <c r="U91" s="50"/>
      <c r="V91" s="97">
        <v>22.5</v>
      </c>
      <c r="W91" s="85">
        <v>31.6</v>
      </c>
      <c r="X91" s="4">
        <f>0</f>
        <v>0</v>
      </c>
      <c r="Y91" s="93">
        <f>2</f>
        <v>2</v>
      </c>
      <c r="Z91" s="90">
        <f t="shared" si="43"/>
        <v>0.33750000000000002</v>
      </c>
      <c r="AA91" s="39">
        <f t="shared" si="48"/>
        <v>0.33750000000000002</v>
      </c>
      <c r="AB91" s="105"/>
      <c r="AC91" s="129">
        <f t="shared" si="49"/>
        <v>900</v>
      </c>
      <c r="AD91" s="129">
        <f t="shared" si="50"/>
        <v>868</v>
      </c>
      <c r="AE91" s="129">
        <f t="shared" si="51"/>
        <v>844</v>
      </c>
    </row>
    <row r="92" spans="1:31 16355:16375">
      <c r="A92" s="52"/>
      <c r="B92" s="53" t="s">
        <v>44</v>
      </c>
      <c r="C92" s="59" t="s">
        <v>212</v>
      </c>
      <c r="D92" s="73"/>
      <c r="E92" s="68"/>
      <c r="F92" s="31"/>
      <c r="G92" s="30"/>
      <c r="H92" s="6"/>
      <c r="I92" s="6"/>
      <c r="J92" s="50"/>
      <c r="K92" s="50"/>
      <c r="L92" s="17"/>
      <c r="M92" s="16"/>
      <c r="N92" s="29"/>
      <c r="O92" s="26">
        <v>920</v>
      </c>
      <c r="P92" s="26">
        <v>840</v>
      </c>
      <c r="Q92" s="26">
        <v>783</v>
      </c>
      <c r="R92" s="27">
        <v>783</v>
      </c>
      <c r="S92" s="27"/>
      <c r="T92" s="27"/>
      <c r="U92" s="26"/>
      <c r="V92" s="97">
        <v>25</v>
      </c>
      <c r="W92" s="86">
        <v>15.8</v>
      </c>
      <c r="X92" s="4">
        <f>0</f>
        <v>0</v>
      </c>
      <c r="Y92" s="93">
        <f>2</f>
        <v>2</v>
      </c>
      <c r="Z92" s="90">
        <f t="shared" si="43"/>
        <v>0.3847500000000002</v>
      </c>
      <c r="AA92" s="39">
        <f t="shared" si="48"/>
        <v>0.3847500000000002</v>
      </c>
      <c r="AB92" s="105"/>
      <c r="AC92" s="129">
        <f t="shared" si="49"/>
        <v>893</v>
      </c>
      <c r="AD92" s="129">
        <f t="shared" si="50"/>
        <v>861</v>
      </c>
      <c r="AE92" s="129" t="str">
        <f t="shared" si="51"/>
        <v>N/A</v>
      </c>
      <c r="XEM92" s="18"/>
      <c r="XEN92" s="48"/>
      <c r="XEO92" s="51"/>
      <c r="XEP92" s="49"/>
      <c r="XEQ92" s="49"/>
      <c r="XER92" s="6"/>
      <c r="XES92" s="6"/>
      <c r="XET92" s="6"/>
      <c r="XEU92" s="6"/>
    </row>
    <row r="93" spans="1:31 16355:16375">
      <c r="A93" s="52"/>
      <c r="B93" s="53" t="s">
        <v>44</v>
      </c>
      <c r="C93" s="59" t="s">
        <v>213</v>
      </c>
      <c r="D93" s="74" t="s">
        <v>214</v>
      </c>
      <c r="E93" s="75">
        <v>920</v>
      </c>
      <c r="F93" s="24">
        <v>840</v>
      </c>
      <c r="G93" s="76" t="s">
        <v>215</v>
      </c>
      <c r="H93" s="77">
        <v>250</v>
      </c>
      <c r="I93" s="24">
        <v>205</v>
      </c>
      <c r="J93" s="24">
        <v>186</v>
      </c>
      <c r="K93" s="24" t="s">
        <v>66</v>
      </c>
      <c r="L93" s="24">
        <v>325</v>
      </c>
      <c r="M93" s="24" t="s">
        <v>159</v>
      </c>
      <c r="N93" s="24" t="s">
        <v>44</v>
      </c>
      <c r="O93" s="50">
        <v>920</v>
      </c>
      <c r="P93" s="50">
        <v>840</v>
      </c>
      <c r="Q93" s="50">
        <v>796</v>
      </c>
      <c r="R93" s="50">
        <v>808</v>
      </c>
      <c r="S93" s="10"/>
      <c r="T93" s="10"/>
      <c r="U93" s="10"/>
      <c r="V93" s="96">
        <v>25</v>
      </c>
      <c r="W93" s="83">
        <v>21</v>
      </c>
      <c r="X93" s="4">
        <f>0</f>
        <v>0</v>
      </c>
      <c r="Y93" s="93">
        <f>2</f>
        <v>2</v>
      </c>
      <c r="Z93" s="90">
        <f t="shared" si="43"/>
        <v>0.25650000000000056</v>
      </c>
      <c r="AA93" s="39">
        <f t="shared" si="48"/>
        <v>0.29700000000000026</v>
      </c>
      <c r="AB93" s="105" t="s">
        <v>78</v>
      </c>
      <c r="AC93" s="129">
        <f t="shared" si="49"/>
        <v>912</v>
      </c>
      <c r="AD93" s="129">
        <f t="shared" si="50"/>
        <v>880</v>
      </c>
      <c r="AE93" s="129">
        <f t="shared" si="51"/>
        <v>856</v>
      </c>
      <c r="XEA93" s="18"/>
      <c r="XEB93" s="48"/>
      <c r="XEC93" s="51"/>
      <c r="XED93" s="49"/>
      <c r="XEE93" s="49"/>
      <c r="XEF93" s="6"/>
      <c r="XEG93" s="6"/>
      <c r="XEH93" s="6"/>
      <c r="XEI93" s="6"/>
      <c r="XEM93" s="18"/>
      <c r="XEN93" s="48"/>
      <c r="XEO93" s="51"/>
      <c r="XEP93" s="49"/>
      <c r="XEQ93" s="6"/>
      <c r="XER93" s="22"/>
      <c r="XES93" s="22"/>
      <c r="XET93" s="25"/>
      <c r="XEU93" s="22"/>
    </row>
    <row r="94" spans="1:31 16355:16375">
      <c r="A94" s="52"/>
      <c r="B94" s="53" t="s">
        <v>44</v>
      </c>
      <c r="C94" s="59" t="s">
        <v>216</v>
      </c>
      <c r="D94" s="74" t="s">
        <v>217</v>
      </c>
      <c r="E94" s="24">
        <v>920</v>
      </c>
      <c r="F94" s="24">
        <v>840</v>
      </c>
      <c r="G94" s="24">
        <v>810</v>
      </c>
      <c r="H94" s="24">
        <v>240</v>
      </c>
      <c r="I94" s="24">
        <v>200</v>
      </c>
      <c r="J94" s="24">
        <v>185</v>
      </c>
      <c r="K94" s="24" t="s">
        <v>66</v>
      </c>
      <c r="L94" s="24">
        <v>304</v>
      </c>
      <c r="M94" s="24" t="s">
        <v>159</v>
      </c>
      <c r="N94" s="24" t="s">
        <v>44</v>
      </c>
      <c r="O94" s="50">
        <v>920</v>
      </c>
      <c r="P94" s="50">
        <v>840</v>
      </c>
      <c r="Q94" s="50">
        <v>810</v>
      </c>
      <c r="R94" s="50">
        <v>810</v>
      </c>
      <c r="S94" s="20"/>
      <c r="T94" s="20"/>
      <c r="U94" s="20"/>
      <c r="V94" s="96">
        <v>22.5</v>
      </c>
      <c r="W94" s="83">
        <v>20</v>
      </c>
      <c r="X94" s="4">
        <f>0</f>
        <v>0</v>
      </c>
      <c r="Y94" s="93">
        <f>2</f>
        <v>2</v>
      </c>
      <c r="Z94" s="90">
        <f t="shared" si="43"/>
        <v>0.20250000000000049</v>
      </c>
      <c r="AA94" s="39">
        <f t="shared" si="48"/>
        <v>0.20250000000000049</v>
      </c>
      <c r="AB94" s="105"/>
      <c r="AC94" s="129">
        <f t="shared" si="49"/>
        <v>920</v>
      </c>
      <c r="AD94" s="129">
        <f t="shared" si="50"/>
        <v>888</v>
      </c>
      <c r="AE94" s="129">
        <f t="shared" si="51"/>
        <v>864</v>
      </c>
    </row>
    <row r="95" spans="1:31 16355:16375">
      <c r="A95" s="52"/>
      <c r="B95" s="53" t="s">
        <v>44</v>
      </c>
      <c r="C95" s="59" t="s">
        <v>218</v>
      </c>
      <c r="D95" s="78"/>
      <c r="E95" s="68"/>
      <c r="F95" s="31"/>
      <c r="G95" s="30"/>
      <c r="H95" s="6"/>
      <c r="I95" s="6"/>
      <c r="J95" s="50"/>
      <c r="K95" s="50"/>
      <c r="L95" s="17"/>
      <c r="M95" s="16"/>
      <c r="N95" s="29"/>
      <c r="O95" s="50">
        <v>920</v>
      </c>
      <c r="P95" s="50">
        <v>854</v>
      </c>
      <c r="Q95" s="50" t="s">
        <v>33</v>
      </c>
      <c r="R95" s="50" t="s">
        <v>33</v>
      </c>
      <c r="S95" s="50">
        <v>22.5</v>
      </c>
      <c r="T95" s="50"/>
      <c r="U95" s="50"/>
      <c r="V95" s="96">
        <v>22.5</v>
      </c>
      <c r="W95" s="83" t="s">
        <v>33</v>
      </c>
      <c r="X95" s="4">
        <f>0</f>
        <v>0</v>
      </c>
      <c r="Y95" s="93">
        <f>2</f>
        <v>2</v>
      </c>
      <c r="Z95" s="90" t="s">
        <v>33</v>
      </c>
      <c r="AA95" s="39" t="s">
        <v>33</v>
      </c>
      <c r="AB95" s="105"/>
      <c r="AC95" s="129" t="str">
        <f t="shared" si="49"/>
        <v>N/A</v>
      </c>
      <c r="AD95" s="129" t="str">
        <f t="shared" si="50"/>
        <v>N/A</v>
      </c>
      <c r="AE95" s="129" t="str">
        <f t="shared" si="51"/>
        <v>N/A</v>
      </c>
      <c r="XEM95" s="18"/>
      <c r="XEN95" s="48"/>
      <c r="XEO95" s="51"/>
      <c r="XEP95" s="49"/>
      <c r="XEQ95" s="49"/>
      <c r="XER95" s="6"/>
      <c r="XES95" s="6"/>
      <c r="XET95" s="6"/>
      <c r="XEU95" s="6"/>
    </row>
    <row r="96" spans="1:31 16355:16375">
      <c r="A96" s="52"/>
      <c r="B96" s="53" t="s">
        <v>44</v>
      </c>
      <c r="C96" s="59" t="s">
        <v>218</v>
      </c>
      <c r="D96" s="78" t="s">
        <v>220</v>
      </c>
      <c r="E96" s="68"/>
      <c r="F96" s="31"/>
      <c r="G96" s="30"/>
      <c r="H96" s="6"/>
      <c r="I96" s="6"/>
      <c r="J96" s="50"/>
      <c r="K96" s="50"/>
      <c r="L96" s="17"/>
      <c r="M96" s="16"/>
      <c r="N96" s="29"/>
      <c r="O96" s="50">
        <v>920</v>
      </c>
      <c r="P96" s="50">
        <v>854</v>
      </c>
      <c r="Q96" s="50">
        <v>800</v>
      </c>
      <c r="R96" s="50">
        <v>800</v>
      </c>
      <c r="S96" s="50"/>
      <c r="T96" s="50"/>
      <c r="U96" s="50"/>
      <c r="V96" s="96">
        <v>22.5</v>
      </c>
      <c r="W96" s="83">
        <v>25</v>
      </c>
      <c r="X96" s="4">
        <f>0</f>
        <v>0</v>
      </c>
      <c r="Y96" s="93">
        <f>2</f>
        <v>2</v>
      </c>
      <c r="Z96" s="90">
        <f t="shared" si="43"/>
        <v>0.36449999999999944</v>
      </c>
      <c r="AA96" s="39">
        <f t="shared" si="48"/>
        <v>0.36449999999999944</v>
      </c>
      <c r="AB96" s="104" t="s">
        <v>85</v>
      </c>
      <c r="AC96" s="129">
        <f t="shared" si="49"/>
        <v>910</v>
      </c>
      <c r="AD96" s="129">
        <f t="shared" si="50"/>
        <v>878</v>
      </c>
      <c r="AE96" s="129">
        <f t="shared" si="51"/>
        <v>854</v>
      </c>
      <c r="XEM96" s="18"/>
      <c r="XEN96" s="48"/>
      <c r="XEO96" s="51"/>
      <c r="XEP96" s="49"/>
      <c r="XEQ96" s="49"/>
      <c r="XER96" s="6"/>
      <c r="XES96" s="6"/>
      <c r="XET96" s="6"/>
      <c r="XEU96" s="6"/>
    </row>
    <row r="97" spans="1:31 16367:16375">
      <c r="A97" s="52"/>
      <c r="B97" s="53" t="s">
        <v>44</v>
      </c>
      <c r="C97" s="59" t="s">
        <v>218</v>
      </c>
      <c r="D97" s="78"/>
      <c r="E97" s="68"/>
      <c r="F97" s="31"/>
      <c r="G97" s="30"/>
      <c r="H97" s="6"/>
      <c r="I97" s="6"/>
      <c r="J97" s="50"/>
      <c r="K97" s="50"/>
      <c r="L97" s="17"/>
      <c r="M97" s="16"/>
      <c r="N97" s="29"/>
      <c r="O97" s="50">
        <v>920</v>
      </c>
      <c r="P97" s="50">
        <v>852</v>
      </c>
      <c r="Q97" s="50">
        <v>820</v>
      </c>
      <c r="R97" s="50">
        <v>825</v>
      </c>
      <c r="S97" s="50"/>
      <c r="T97" s="50"/>
      <c r="U97" s="50"/>
      <c r="V97" s="96">
        <v>22.5</v>
      </c>
      <c r="W97" s="83">
        <v>22</v>
      </c>
      <c r="X97" s="4">
        <f>0</f>
        <v>0</v>
      </c>
      <c r="Y97" s="93">
        <f>2</f>
        <v>2</v>
      </c>
      <c r="Z97" s="90">
        <f t="shared" si="43"/>
        <v>0.19912499999999997</v>
      </c>
      <c r="AA97" s="39">
        <f t="shared" si="48"/>
        <v>0.21600000000000022</v>
      </c>
      <c r="AB97" s="105"/>
      <c r="AC97" s="129" t="str">
        <f t="shared" si="49"/>
        <v>N/A</v>
      </c>
      <c r="AD97" s="129">
        <f t="shared" si="50"/>
        <v>900</v>
      </c>
      <c r="AE97" s="129">
        <f t="shared" si="51"/>
        <v>876</v>
      </c>
      <c r="XEM97" s="18"/>
      <c r="XEN97" s="48"/>
      <c r="XEO97" s="51"/>
      <c r="XEP97" s="49"/>
      <c r="XEQ97" s="49"/>
      <c r="XER97" s="6"/>
      <c r="XES97" s="6"/>
      <c r="XET97" s="6"/>
      <c r="XEU97" s="6"/>
    </row>
    <row r="98" spans="1:31 16367:16375">
      <c r="A98" s="52"/>
      <c r="B98" s="53" t="s">
        <v>44</v>
      </c>
      <c r="C98" s="59" t="s">
        <v>223</v>
      </c>
      <c r="D98" s="78" t="s">
        <v>224</v>
      </c>
      <c r="E98" s="68"/>
      <c r="F98" s="31"/>
      <c r="G98" s="30"/>
      <c r="H98" s="6"/>
      <c r="I98" s="6"/>
      <c r="J98" s="50"/>
      <c r="K98" s="50"/>
      <c r="L98" s="17"/>
      <c r="M98" s="16"/>
      <c r="N98" s="29"/>
      <c r="O98" s="50">
        <v>920</v>
      </c>
      <c r="P98" s="50">
        <v>854</v>
      </c>
      <c r="Q98" s="50">
        <v>820</v>
      </c>
      <c r="R98" s="50">
        <v>820</v>
      </c>
      <c r="S98" s="50">
        <v>22.5</v>
      </c>
      <c r="T98" s="50"/>
      <c r="U98" s="50"/>
      <c r="V98" s="96">
        <v>22.5</v>
      </c>
      <c r="W98" s="83">
        <v>22</v>
      </c>
      <c r="X98" s="4">
        <f>0</f>
        <v>0</v>
      </c>
      <c r="Y98" s="93">
        <f>2</f>
        <v>2</v>
      </c>
      <c r="Z98" s="90">
        <f t="shared" si="43"/>
        <v>0.22949999999999993</v>
      </c>
      <c r="AA98" s="39">
        <f t="shared" si="48"/>
        <v>0.22949999999999993</v>
      </c>
      <c r="AB98" s="105"/>
      <c r="AC98" s="129" t="str">
        <f t="shared" si="49"/>
        <v>N/A</v>
      </c>
      <c r="AD98" s="129">
        <f t="shared" si="50"/>
        <v>898</v>
      </c>
      <c r="AE98" s="129">
        <f t="shared" si="51"/>
        <v>874</v>
      </c>
      <c r="XEM98" s="18"/>
      <c r="XEN98" s="48"/>
      <c r="XEO98" s="51"/>
      <c r="XEP98" s="49"/>
      <c r="XEQ98" s="49"/>
      <c r="XER98" s="6"/>
      <c r="XES98" s="6"/>
      <c r="XET98" s="6"/>
      <c r="XEU98" s="6"/>
    </row>
    <row r="99" spans="1:31 16367:16375">
      <c r="A99" s="52"/>
      <c r="B99" s="53" t="s">
        <v>44</v>
      </c>
      <c r="C99" s="59" t="s">
        <v>225</v>
      </c>
      <c r="D99" s="79"/>
      <c r="E99" s="44"/>
      <c r="F99" s="50"/>
      <c r="G99" s="50"/>
      <c r="H99" s="50"/>
      <c r="I99" s="50"/>
      <c r="J99" s="50"/>
      <c r="K99" s="35"/>
      <c r="L99" s="39"/>
      <c r="M99" s="22"/>
      <c r="N99" s="29"/>
      <c r="O99" s="50">
        <v>920</v>
      </c>
      <c r="P99" s="60">
        <v>840</v>
      </c>
      <c r="Q99" s="50">
        <v>796</v>
      </c>
      <c r="R99" s="50">
        <v>800</v>
      </c>
      <c r="S99" s="20"/>
      <c r="T99" s="20"/>
      <c r="U99" s="20"/>
      <c r="V99" s="96">
        <v>22.5</v>
      </c>
      <c r="W99" s="87">
        <v>20</v>
      </c>
      <c r="X99" s="4">
        <f>0</f>
        <v>0</v>
      </c>
      <c r="Y99" s="93">
        <f>2</f>
        <v>2</v>
      </c>
      <c r="Z99" s="91">
        <f t="shared" si="43"/>
        <v>0.28349999999999997</v>
      </c>
      <c r="AA99" s="34">
        <f t="shared" si="48"/>
        <v>0.29700000000000026</v>
      </c>
      <c r="AB99" s="106"/>
      <c r="AC99" s="129">
        <f t="shared" si="49"/>
        <v>908</v>
      </c>
      <c r="AD99" s="129">
        <f t="shared" si="50"/>
        <v>876</v>
      </c>
      <c r="AE99" s="129">
        <f t="shared" si="51"/>
        <v>852</v>
      </c>
    </row>
    <row r="100" spans="1:31 16367:16375">
      <c r="A100" s="52"/>
      <c r="B100" s="53" t="s">
        <v>44</v>
      </c>
      <c r="C100" s="59" t="s">
        <v>227</v>
      </c>
      <c r="D100" s="79" t="s">
        <v>228</v>
      </c>
      <c r="E100" s="50"/>
      <c r="F100" s="60"/>
      <c r="G100" s="50"/>
      <c r="H100" s="50"/>
      <c r="I100" s="50"/>
      <c r="J100" s="15"/>
      <c r="K100" s="46"/>
      <c r="L100" s="34"/>
      <c r="M100" s="42"/>
      <c r="N100" s="42"/>
      <c r="O100" s="50">
        <v>920</v>
      </c>
      <c r="P100" s="47">
        <v>840</v>
      </c>
      <c r="Q100" s="50">
        <v>810</v>
      </c>
      <c r="R100" s="50">
        <v>810</v>
      </c>
      <c r="S100" s="50"/>
      <c r="T100" s="15"/>
      <c r="U100" s="46"/>
      <c r="V100" s="96">
        <v>22.5</v>
      </c>
      <c r="W100" s="83">
        <v>20</v>
      </c>
      <c r="X100" s="4">
        <f>0</f>
        <v>0</v>
      </c>
      <c r="Y100" s="93">
        <f>2</f>
        <v>2</v>
      </c>
      <c r="Z100" s="44">
        <f t="shared" si="43"/>
        <v>0.20250000000000049</v>
      </c>
      <c r="AA100" s="50">
        <f>IF(Q100="N/A","N/A",(0.5*P100/100-0.5*Q100/100)*1.35)</f>
        <v>0.20250000000000049</v>
      </c>
      <c r="AB100" s="4"/>
      <c r="AC100" s="129">
        <f t="shared" si="49"/>
        <v>920</v>
      </c>
      <c r="AD100" s="129">
        <f t="shared" si="50"/>
        <v>888</v>
      </c>
      <c r="AE100" s="129">
        <f t="shared" si="51"/>
        <v>864</v>
      </c>
      <c r="XEM100" s="18"/>
      <c r="XEN100" s="48"/>
      <c r="XEO100" s="51"/>
      <c r="XEP100" s="43"/>
      <c r="XEQ100" s="50"/>
      <c r="XER100" s="45"/>
      <c r="XES100" s="50"/>
      <c r="XET100" s="50"/>
    </row>
    <row r="101" spans="1:31 16367:16375">
      <c r="A101" s="42" t="s">
        <v>229</v>
      </c>
      <c r="B101" s="53" t="s">
        <v>44</v>
      </c>
      <c r="C101" s="126" t="s">
        <v>230</v>
      </c>
      <c r="D101" s="123" t="s">
        <v>241</v>
      </c>
      <c r="E101" s="42"/>
      <c r="F101" s="115"/>
      <c r="G101" s="115"/>
      <c r="H101" s="115"/>
      <c r="I101" s="116"/>
      <c r="J101" s="117"/>
      <c r="K101" s="42"/>
      <c r="L101" s="118"/>
      <c r="M101" s="10"/>
      <c r="N101" s="10"/>
      <c r="O101" s="128">
        <f t="shared" ref="O101:P105" si="56">O$85</f>
        <v>920</v>
      </c>
      <c r="P101" s="128">
        <f t="shared" si="56"/>
        <v>840</v>
      </c>
      <c r="Q101" s="128">
        <f t="shared" ref="Q101:R105" si="57">Q$85</f>
        <v>785</v>
      </c>
      <c r="R101" s="128">
        <f t="shared" si="57"/>
        <v>785</v>
      </c>
      <c r="S101" s="20"/>
      <c r="T101" s="19"/>
      <c r="U101" s="108"/>
      <c r="V101" s="96">
        <v>23.5</v>
      </c>
      <c r="W101" s="83">
        <f t="shared" ref="W101:W105" si="58">W$85</f>
        <v>19</v>
      </c>
      <c r="X101" s="109"/>
      <c r="Y101" s="109"/>
      <c r="Z101" s="89">
        <f t="shared" ref="Z101:Z102" si="59">IF(R101="N/A","N/A",(0.5*P101/100-0.5*AVERAGE(Q101:R101)/100)*1.35)</f>
        <v>0.37125000000000052</v>
      </c>
      <c r="AA101" s="34">
        <f t="shared" ref="AA101:AA102" si="60">IF(Q101="N/A","N/A",(0.5*P101/100-0.5*Q101/100)*1.35)</f>
        <v>0.37125000000000052</v>
      </c>
      <c r="AB101" s="104" t="s">
        <v>72</v>
      </c>
      <c r="AC101" s="129">
        <f t="shared" si="49"/>
        <v>895</v>
      </c>
      <c r="AD101" s="129">
        <f t="shared" si="50"/>
        <v>863</v>
      </c>
      <c r="AE101" s="129" t="str">
        <f t="shared" si="51"/>
        <v>N/A</v>
      </c>
      <c r="XEM101" s="110"/>
      <c r="XEN101" s="111"/>
      <c r="XEO101" s="112"/>
      <c r="XEP101" s="113"/>
      <c r="XEQ101" s="20"/>
      <c r="XER101" s="114"/>
      <c r="XES101" s="20"/>
      <c r="XET101" s="20"/>
    </row>
    <row r="102" spans="1:31 16367:16375">
      <c r="A102" s="119" t="s">
        <v>229</v>
      </c>
      <c r="B102" s="53" t="s">
        <v>44</v>
      </c>
      <c r="C102" s="127" t="s">
        <v>232</v>
      </c>
      <c r="D102" s="125" t="s">
        <v>240</v>
      </c>
      <c r="E102" s="119"/>
      <c r="F102" s="120"/>
      <c r="G102" s="120"/>
      <c r="H102" s="120"/>
      <c r="I102" s="119"/>
      <c r="J102" s="121"/>
      <c r="K102" s="119"/>
      <c r="L102" s="122"/>
      <c r="M102" s="10"/>
      <c r="N102" s="10"/>
      <c r="O102" s="128">
        <f t="shared" si="56"/>
        <v>920</v>
      </c>
      <c r="P102" s="128">
        <f t="shared" si="56"/>
        <v>840</v>
      </c>
      <c r="Q102" s="128">
        <f t="shared" si="57"/>
        <v>785</v>
      </c>
      <c r="R102" s="128">
        <f t="shared" si="57"/>
        <v>785</v>
      </c>
      <c r="S102" s="20"/>
      <c r="T102" s="19"/>
      <c r="U102" s="108"/>
      <c r="V102" s="124">
        <v>25</v>
      </c>
      <c r="W102" s="83">
        <f t="shared" si="58"/>
        <v>19</v>
      </c>
      <c r="X102" s="109"/>
      <c r="Y102" s="109"/>
      <c r="Z102" s="89">
        <f t="shared" si="59"/>
        <v>0.37125000000000052</v>
      </c>
      <c r="AA102" s="34">
        <f t="shared" si="60"/>
        <v>0.37125000000000052</v>
      </c>
      <c r="AB102" s="104" t="s">
        <v>72</v>
      </c>
      <c r="AC102" s="129">
        <f t="shared" si="49"/>
        <v>895</v>
      </c>
      <c r="AD102" s="129">
        <f t="shared" si="50"/>
        <v>863</v>
      </c>
      <c r="AE102" s="129" t="str">
        <f t="shared" si="51"/>
        <v>N/A</v>
      </c>
      <c r="XEM102" s="110"/>
      <c r="XEN102" s="111"/>
      <c r="XEO102" s="112"/>
      <c r="XEP102" s="113"/>
      <c r="XEQ102" s="20"/>
      <c r="XER102" s="114"/>
      <c r="XES102" s="20"/>
      <c r="XET102" s="20"/>
    </row>
    <row r="103" spans="1:31 16367:16375">
      <c r="A103" s="42" t="s">
        <v>229</v>
      </c>
      <c r="B103" s="53" t="s">
        <v>44</v>
      </c>
      <c r="C103" s="126" t="s">
        <v>237</v>
      </c>
      <c r="D103" s="123" t="s">
        <v>242</v>
      </c>
      <c r="E103" s="42"/>
      <c r="F103" s="115"/>
      <c r="G103" s="115"/>
      <c r="H103" s="115"/>
      <c r="I103" s="116"/>
      <c r="J103" s="117"/>
      <c r="K103" s="42"/>
      <c r="L103" s="118"/>
      <c r="M103" s="10"/>
      <c r="N103" s="10"/>
      <c r="O103" s="128">
        <f t="shared" si="56"/>
        <v>920</v>
      </c>
      <c r="P103" s="128">
        <f t="shared" si="56"/>
        <v>840</v>
      </c>
      <c r="Q103" s="128">
        <f t="shared" si="57"/>
        <v>785</v>
      </c>
      <c r="R103" s="128">
        <f t="shared" si="57"/>
        <v>785</v>
      </c>
      <c r="S103" s="20"/>
      <c r="T103" s="19"/>
      <c r="U103" s="108"/>
      <c r="V103" s="96">
        <v>23.5</v>
      </c>
      <c r="W103" s="83">
        <f t="shared" si="58"/>
        <v>19</v>
      </c>
      <c r="X103" s="109"/>
      <c r="Y103" s="109"/>
      <c r="Z103" s="89">
        <f t="shared" ref="Z103:Z104" si="61">IF(R103="N/A","N/A",(0.5*P103/100-0.5*AVERAGE(Q103:R103)/100)*1.35)</f>
        <v>0.37125000000000052</v>
      </c>
      <c r="AA103" s="34">
        <f t="shared" ref="AA103:AA104" si="62">IF(Q103="N/A","N/A",(0.5*P103/100-0.5*Q103/100)*1.35)</f>
        <v>0.37125000000000052</v>
      </c>
      <c r="AB103" s="104" t="s">
        <v>72</v>
      </c>
      <c r="AC103" s="129">
        <f t="shared" si="49"/>
        <v>895</v>
      </c>
      <c r="AD103" s="129">
        <f t="shared" si="50"/>
        <v>863</v>
      </c>
      <c r="AE103" s="129" t="str">
        <f t="shared" si="51"/>
        <v>N/A</v>
      </c>
      <c r="XEM103" s="110"/>
      <c r="XEN103" s="111"/>
      <c r="XEO103" s="112"/>
      <c r="XEP103" s="113"/>
      <c r="XEQ103" s="20"/>
      <c r="XER103" s="114"/>
      <c r="XES103" s="20"/>
      <c r="XET103" s="20"/>
    </row>
    <row r="104" spans="1:31 16367:16375">
      <c r="A104" s="119" t="s">
        <v>229</v>
      </c>
      <c r="B104" s="53" t="s">
        <v>44</v>
      </c>
      <c r="C104" s="127" t="s">
        <v>238</v>
      </c>
      <c r="D104" s="123" t="s">
        <v>243</v>
      </c>
      <c r="E104" s="119"/>
      <c r="F104" s="120"/>
      <c r="G104" s="120"/>
      <c r="H104" s="120"/>
      <c r="I104" s="119"/>
      <c r="J104" s="121"/>
      <c r="K104" s="119"/>
      <c r="L104" s="122"/>
      <c r="M104" s="10"/>
      <c r="N104" s="10"/>
      <c r="O104" s="128">
        <f t="shared" si="56"/>
        <v>920</v>
      </c>
      <c r="P104" s="128">
        <f t="shared" si="56"/>
        <v>840</v>
      </c>
      <c r="Q104" s="128">
        <f t="shared" si="57"/>
        <v>785</v>
      </c>
      <c r="R104" s="128">
        <f t="shared" si="57"/>
        <v>785</v>
      </c>
      <c r="S104" s="20"/>
      <c r="T104" s="19"/>
      <c r="U104" s="108"/>
      <c r="V104" s="124">
        <v>25</v>
      </c>
      <c r="W104" s="83">
        <f t="shared" si="58"/>
        <v>19</v>
      </c>
      <c r="X104" s="109"/>
      <c r="Y104" s="109"/>
      <c r="Z104" s="89">
        <f t="shared" si="61"/>
        <v>0.37125000000000052</v>
      </c>
      <c r="AA104" s="34">
        <f t="shared" si="62"/>
        <v>0.37125000000000052</v>
      </c>
      <c r="AB104" s="104" t="s">
        <v>72</v>
      </c>
      <c r="AC104" s="129">
        <f t="shared" si="49"/>
        <v>895</v>
      </c>
      <c r="AD104" s="129">
        <f t="shared" si="50"/>
        <v>863</v>
      </c>
      <c r="AE104" s="129" t="str">
        <f t="shared" si="51"/>
        <v>N/A</v>
      </c>
      <c r="XEM104" s="110"/>
      <c r="XEN104" s="111"/>
      <c r="XEO104" s="112"/>
      <c r="XEP104" s="113"/>
      <c r="XEQ104" s="20"/>
      <c r="XER104" s="114"/>
      <c r="XES104" s="20"/>
      <c r="XET104" s="20"/>
    </row>
    <row r="105" spans="1:31 16367:16375">
      <c r="A105" s="119" t="s">
        <v>229</v>
      </c>
      <c r="B105" s="53" t="s">
        <v>44</v>
      </c>
      <c r="C105" s="127" t="s">
        <v>239</v>
      </c>
      <c r="D105" s="123" t="s">
        <v>244</v>
      </c>
      <c r="E105" s="119"/>
      <c r="F105" s="120"/>
      <c r="G105" s="120"/>
      <c r="H105" s="120"/>
      <c r="I105" s="119"/>
      <c r="J105" s="121"/>
      <c r="K105" s="119"/>
      <c r="L105" s="122"/>
      <c r="M105" s="10"/>
      <c r="N105" s="10"/>
      <c r="O105" s="128">
        <f t="shared" si="56"/>
        <v>920</v>
      </c>
      <c r="P105" s="128">
        <f t="shared" si="56"/>
        <v>840</v>
      </c>
      <c r="Q105" s="128">
        <f t="shared" si="57"/>
        <v>785</v>
      </c>
      <c r="R105" s="128">
        <f t="shared" si="57"/>
        <v>785</v>
      </c>
      <c r="S105" s="20"/>
      <c r="T105" s="19"/>
      <c r="U105" s="108"/>
      <c r="V105" s="124">
        <v>25</v>
      </c>
      <c r="W105" s="83">
        <f t="shared" si="58"/>
        <v>19</v>
      </c>
      <c r="X105" s="109"/>
      <c r="Y105" s="109"/>
      <c r="Z105" s="89">
        <f t="shared" ref="Z105" si="63">IF(R105="N/A","N/A",(0.5*P105/100-0.5*AVERAGE(Q105:R105)/100)*1.35)</f>
        <v>0.37125000000000052</v>
      </c>
      <c r="AA105" s="34">
        <f t="shared" ref="AA105" si="64">IF(Q105="N/A","N/A",(0.5*P105/100-0.5*Q105/100)*1.35)</f>
        <v>0.37125000000000052</v>
      </c>
      <c r="AB105" s="104" t="s">
        <v>72</v>
      </c>
      <c r="AC105" s="129">
        <f t="shared" si="49"/>
        <v>895</v>
      </c>
      <c r="AD105" s="129">
        <f t="shared" si="50"/>
        <v>863</v>
      </c>
      <c r="AE105" s="129" t="str">
        <f t="shared" si="51"/>
        <v>N/A</v>
      </c>
      <c r="XEM105" s="110"/>
      <c r="XEN105" s="111"/>
      <c r="XEO105" s="112"/>
      <c r="XEP105" s="113"/>
      <c r="XEQ105" s="20"/>
      <c r="XER105" s="114"/>
      <c r="XES105" s="20"/>
      <c r="XET105" s="20"/>
    </row>
    <row r="106" spans="1:31 16367:16375">
      <c r="A106" s="19"/>
      <c r="B106" s="19"/>
      <c r="C106" s="20"/>
      <c r="N106" s="20"/>
      <c r="O106" s="20"/>
      <c r="P106" s="20"/>
      <c r="Q106" s="20"/>
      <c r="R106" s="20"/>
      <c r="V106" s="99"/>
      <c r="W106" s="10"/>
      <c r="X106" s="10"/>
      <c r="Y106" s="10"/>
      <c r="Z106" s="36"/>
      <c r="AA106" s="40"/>
      <c r="AB106" s="40"/>
      <c r="AC106" s="40"/>
      <c r="AD106" s="40"/>
      <c r="AE106" s="40"/>
    </row>
    <row r="107" spans="1:31 16367:16375" ht="44.25" customHeight="1">
      <c r="A107" s="19"/>
      <c r="B107" s="19"/>
      <c r="C107" s="107"/>
      <c r="N107" s="20"/>
      <c r="O107" s="20"/>
      <c r="P107" s="20"/>
      <c r="Q107" s="20"/>
      <c r="R107" s="20"/>
      <c r="V107" s="99"/>
      <c r="W107" s="10"/>
      <c r="X107" s="10"/>
      <c r="Y107" s="10"/>
      <c r="Z107" s="36"/>
      <c r="AA107" s="40"/>
      <c r="AB107" s="40"/>
      <c r="AC107" s="267" t="s">
        <v>246</v>
      </c>
      <c r="AD107" s="268"/>
      <c r="AE107" s="268"/>
    </row>
    <row r="108" spans="1:31 16367:16375">
      <c r="A108" s="19"/>
      <c r="B108" s="19"/>
      <c r="C108" s="107"/>
      <c r="N108" s="20"/>
      <c r="O108" s="20"/>
      <c r="P108" s="20"/>
      <c r="Q108" s="20"/>
      <c r="R108" s="20"/>
      <c r="V108" s="99"/>
      <c r="W108" s="10"/>
      <c r="X108" s="10"/>
      <c r="Y108" s="10"/>
      <c r="Z108" s="36"/>
      <c r="AA108" s="40"/>
      <c r="AB108" s="40"/>
      <c r="AC108" s="40"/>
      <c r="AD108" s="40"/>
      <c r="AE108" s="40"/>
    </row>
    <row r="109" spans="1:31 16367:16375">
      <c r="A109" s="19"/>
      <c r="B109" s="19"/>
      <c r="C109" s="20"/>
      <c r="N109" s="20"/>
      <c r="O109" s="20"/>
      <c r="P109" s="20"/>
      <c r="Q109" s="20"/>
      <c r="R109" s="20"/>
      <c r="V109" s="99"/>
      <c r="W109" s="10"/>
      <c r="X109" s="10"/>
      <c r="Y109" s="10"/>
      <c r="Z109" s="36"/>
      <c r="AA109" s="40"/>
      <c r="AB109" s="40"/>
      <c r="AC109" s="40"/>
      <c r="AD109" s="40"/>
      <c r="AE109" s="40"/>
    </row>
  </sheetData>
  <autoFilter ref="A1:AE105" xr:uid="{00000000-0009-0000-0000-000000000000}">
    <filterColumn colId="14">
      <filters>
        <filter val="920"/>
      </filters>
    </filterColumn>
  </autoFilter>
  <mergeCells count="67">
    <mergeCell ref="V62:V63"/>
    <mergeCell ref="M60:M61"/>
    <mergeCell ref="V60:V61"/>
    <mergeCell ref="A62:A63"/>
    <mergeCell ref="C62:C63"/>
    <mergeCell ref="E62:E63"/>
    <mergeCell ref="G62:G63"/>
    <mergeCell ref="H62:H63"/>
    <mergeCell ref="I62:I63"/>
    <mergeCell ref="J62:J63"/>
    <mergeCell ref="M62:M63"/>
    <mergeCell ref="A60:A61"/>
    <mergeCell ref="C60:C61"/>
    <mergeCell ref="E60:E61"/>
    <mergeCell ref="G60:G61"/>
    <mergeCell ref="H60:H61"/>
    <mergeCell ref="I60:I61"/>
    <mergeCell ref="J60:J61"/>
    <mergeCell ref="J52:J55"/>
    <mergeCell ref="M52:M54"/>
    <mergeCell ref="A56:A59"/>
    <mergeCell ref="C56:C59"/>
    <mergeCell ref="E56:E59"/>
    <mergeCell ref="G56:G59"/>
    <mergeCell ref="H56:H59"/>
    <mergeCell ref="A52:A55"/>
    <mergeCell ref="C52:C55"/>
    <mergeCell ref="E52:E55"/>
    <mergeCell ref="F52:F55"/>
    <mergeCell ref="G52:G55"/>
    <mergeCell ref="A47:A51"/>
    <mergeCell ref="C47:C51"/>
    <mergeCell ref="E47:E51"/>
    <mergeCell ref="G47:G48"/>
    <mergeCell ref="I47:I51"/>
    <mergeCell ref="H48:H49"/>
    <mergeCell ref="F49:F50"/>
    <mergeCell ref="G49:G50"/>
    <mergeCell ref="H50:H51"/>
    <mergeCell ref="H32:H33"/>
    <mergeCell ref="A30:A31"/>
    <mergeCell ref="C30:C31"/>
    <mergeCell ref="D30:D31"/>
    <mergeCell ref="F30:F31"/>
    <mergeCell ref="G30:G31"/>
    <mergeCell ref="H30:H31"/>
    <mergeCell ref="A32:A33"/>
    <mergeCell ref="C32:C33"/>
    <mergeCell ref="D32:D33"/>
    <mergeCell ref="F32:F33"/>
    <mergeCell ref="G32:G33"/>
    <mergeCell ref="AC107:AE107"/>
    <mergeCell ref="I30:I31"/>
    <mergeCell ref="J30:J31"/>
    <mergeCell ref="K30:K31"/>
    <mergeCell ref="L30:L31"/>
    <mergeCell ref="I32:I33"/>
    <mergeCell ref="J32:J33"/>
    <mergeCell ref="K32:K33"/>
    <mergeCell ref="L32:L33"/>
    <mergeCell ref="V47:V51"/>
    <mergeCell ref="J50:J51"/>
    <mergeCell ref="V52:V55"/>
    <mergeCell ref="I56:I59"/>
    <mergeCell ref="J56:J59"/>
    <mergeCell ref="I52:I55"/>
    <mergeCell ref="L56:L59"/>
  </mergeCells>
  <conditionalFormatting sqref="K80:L80">
    <cfRule type="cellIs" dxfId="19" priority="67" operator="lessThan">
      <formula>0.23</formula>
    </cfRule>
  </conditionalFormatting>
  <conditionalFormatting sqref="L92:M92">
    <cfRule type="cellIs" dxfId="18" priority="68" operator="lessThan">
      <formula>0.23</formula>
    </cfRule>
  </conditionalFormatting>
  <conditionalFormatting sqref="L95:M98">
    <cfRule type="cellIs" dxfId="17" priority="64" operator="lessThan">
      <formula>0.23</formula>
    </cfRule>
  </conditionalFormatting>
  <conditionalFormatting sqref="N99:N105">
    <cfRule type="cellIs" dxfId="16" priority="60" operator="equal">
      <formula>"Reference"</formula>
    </cfRule>
    <cfRule type="cellIs" dxfId="15" priority="61" operator="equal">
      <formula>"yes"</formula>
    </cfRule>
  </conditionalFormatting>
  <conditionalFormatting sqref="T2:T79 T81:T87 T89">
    <cfRule type="cellIs" dxfId="14" priority="70" operator="lessThan">
      <formula>25</formula>
    </cfRule>
  </conditionalFormatting>
  <conditionalFormatting sqref="U2:U79 U81:U87 U89">
    <cfRule type="cellIs" dxfId="13" priority="69" operator="lessThan">
      <formula>25</formula>
    </cfRule>
  </conditionalFormatting>
  <conditionalFormatting sqref="Z100:Z105">
    <cfRule type="cellIs" dxfId="12" priority="58" operator="equal">
      <formula>"Reference"</formula>
    </cfRule>
    <cfRule type="cellIs" dxfId="11" priority="59" operator="equal">
      <formula>"yes"</formula>
    </cfRule>
  </conditionalFormatting>
  <conditionalFormatting sqref="AC2:AE105">
    <cfRule type="cellIs" dxfId="10" priority="1" operator="equal">
      <formula>"N/A"</formula>
    </cfRule>
  </conditionalFormatting>
  <pageMargins left="0.25" right="0.25" top="0.75" bottom="0.75" header="0.3" footer="0.3"/>
  <pageSetup paperSize="8" scale="24" orientation="landscape" r:id="rId1"/>
  <headerFooter>
    <oddFooter>&amp;L&amp;F</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CCED4-FA54-48A1-AD46-DB15BE455B73}">
  <sheetPr filterMode="1">
    <pageSetUpPr fitToPage="1"/>
  </sheetPr>
  <dimension ref="A1:XES109"/>
  <sheetViews>
    <sheetView tabSelected="1" topLeftCell="C1" zoomScaleNormal="100" workbookViewId="0">
      <pane ySplit="1" topLeftCell="A87" activePane="bottomLeft" state="frozen"/>
      <selection pane="bottomLeft" activeCell="AC114" sqref="AC114"/>
    </sheetView>
  </sheetViews>
  <sheetFormatPr baseColWidth="10" defaultColWidth="9.33203125" defaultRowHeight="12.75"/>
  <cols>
    <col min="1" max="1" width="7.1640625" style="5" hidden="1" customWidth="1"/>
    <col min="2" max="2" width="11" style="5" hidden="1" customWidth="1"/>
    <col min="3" max="3" width="13.1640625" style="2" customWidth="1"/>
    <col min="4" max="4" width="25.1640625" hidden="1" customWidth="1"/>
    <col min="5" max="5" width="8.83203125" hidden="1" customWidth="1"/>
    <col min="6" max="6" width="7.1640625" hidden="1" customWidth="1"/>
    <col min="7" max="7" width="9.1640625" hidden="1" customWidth="1"/>
    <col min="8" max="8" width="8.1640625" hidden="1" customWidth="1"/>
    <col min="9" max="9" width="10.1640625" hidden="1" customWidth="1"/>
    <col min="10" max="10" width="8" hidden="1" customWidth="1"/>
    <col min="11" max="11" width="8.1640625" hidden="1" customWidth="1"/>
    <col min="12" max="12" width="8" hidden="1" customWidth="1"/>
    <col min="13" max="13" width="14.33203125" hidden="1" customWidth="1"/>
    <col min="14" max="14" width="14" style="2" hidden="1" customWidth="1"/>
    <col min="15" max="18" width="23.1640625" style="2" customWidth="1"/>
    <col min="19" max="19" width="9.33203125" style="2" hidden="1" customWidth="1"/>
    <col min="20" max="20" width="10.33203125" style="2" hidden="1" customWidth="1"/>
    <col min="21" max="21" width="11.1640625" style="2" hidden="1" customWidth="1"/>
    <col min="22" max="22" width="13.83203125" style="94" hidden="1" customWidth="1"/>
    <col min="23" max="23" width="15.33203125" hidden="1" customWidth="1"/>
    <col min="24" max="24" width="22.83203125" hidden="1" customWidth="1"/>
    <col min="25" max="25" width="17.33203125" hidden="1" customWidth="1"/>
    <col min="26" max="26" width="25.1640625" style="33" hidden="1" customWidth="1"/>
    <col min="27" max="27" width="31.6640625" style="32" hidden="1" customWidth="1"/>
    <col min="28" max="28" width="22.1640625" style="32" hidden="1" customWidth="1"/>
    <col min="29" max="31" width="31.5" style="32" customWidth="1"/>
  </cols>
  <sheetData>
    <row r="1" spans="1:31" s="305" customFormat="1" ht="124.5" customHeight="1">
      <c r="A1" s="23" t="s">
        <v>3</v>
      </c>
      <c r="B1" s="23" t="s">
        <v>4</v>
      </c>
      <c r="C1" s="303" t="s">
        <v>5</v>
      </c>
      <c r="D1" s="23" t="s">
        <v>6</v>
      </c>
      <c r="E1" s="1">
        <v>3</v>
      </c>
      <c r="F1" s="1">
        <v>4</v>
      </c>
      <c r="G1" s="1">
        <v>5</v>
      </c>
      <c r="H1" s="1">
        <v>6</v>
      </c>
      <c r="I1" s="1">
        <v>7</v>
      </c>
      <c r="J1" s="1">
        <v>8</v>
      </c>
      <c r="K1" s="1">
        <v>9</v>
      </c>
      <c r="L1" s="1">
        <v>10</v>
      </c>
      <c r="M1" s="3">
        <v>11</v>
      </c>
      <c r="N1" s="11" t="s">
        <v>7</v>
      </c>
      <c r="O1" s="304" t="s">
        <v>8</v>
      </c>
      <c r="P1" s="304" t="s">
        <v>9</v>
      </c>
      <c r="Q1" s="304" t="s">
        <v>10</v>
      </c>
      <c r="R1" s="304" t="s">
        <v>11</v>
      </c>
      <c r="S1" s="7" t="s">
        <v>12</v>
      </c>
      <c r="T1" s="7" t="s">
        <v>13</v>
      </c>
      <c r="U1" s="7" t="s">
        <v>14</v>
      </c>
      <c r="V1" s="95" t="s">
        <v>15</v>
      </c>
      <c r="W1" s="82" t="s">
        <v>16</v>
      </c>
      <c r="X1" s="12" t="s">
        <v>17</v>
      </c>
      <c r="Y1" s="92" t="s">
        <v>18</v>
      </c>
      <c r="Z1" s="88" t="s">
        <v>19</v>
      </c>
      <c r="AA1" s="37" t="s">
        <v>20</v>
      </c>
      <c r="AB1" s="103" t="s">
        <v>21</v>
      </c>
      <c r="AC1" s="130" t="s">
        <v>247</v>
      </c>
      <c r="AD1" s="130" t="s">
        <v>248</v>
      </c>
      <c r="AE1" s="130" t="s">
        <v>249</v>
      </c>
    </row>
    <row r="2" spans="1:31" ht="14.85" customHeight="1">
      <c r="A2" s="52">
        <v>1</v>
      </c>
      <c r="B2" s="53"/>
      <c r="C2" s="80">
        <v>2</v>
      </c>
      <c r="D2" s="61" t="s">
        <v>31</v>
      </c>
      <c r="E2" s="53">
        <v>920</v>
      </c>
      <c r="F2" s="53">
        <v>854</v>
      </c>
      <c r="G2" s="53">
        <v>820</v>
      </c>
      <c r="H2" s="53">
        <v>250</v>
      </c>
      <c r="I2" s="53">
        <v>200</v>
      </c>
      <c r="J2" s="53">
        <v>185</v>
      </c>
      <c r="K2" s="59" t="s">
        <v>32</v>
      </c>
      <c r="L2" s="53">
        <v>340</v>
      </c>
      <c r="M2" s="54"/>
      <c r="N2" s="50"/>
      <c r="O2" s="6">
        <f>E2</f>
        <v>920</v>
      </c>
      <c r="P2" s="6">
        <f>F2</f>
        <v>854</v>
      </c>
      <c r="Q2" s="6">
        <f>IF(G2="","N/A",G2)</f>
        <v>820</v>
      </c>
      <c r="R2" s="6" t="s">
        <v>33</v>
      </c>
      <c r="S2" s="6">
        <f>P2+16</f>
        <v>870</v>
      </c>
      <c r="T2" s="50">
        <f>IF(Q2="N/A","N/A",0.5*(P2-Q2))</f>
        <v>17</v>
      </c>
      <c r="U2" s="50">
        <f>IF(Q2="N/A","N/A",0.5*(S2-Q2))</f>
        <v>25</v>
      </c>
      <c r="V2" s="96">
        <v>22.5</v>
      </c>
      <c r="W2" s="83">
        <v>20</v>
      </c>
      <c r="X2" s="4">
        <f>0</f>
        <v>0</v>
      </c>
      <c r="Y2" s="93">
        <f>2</f>
        <v>2</v>
      </c>
      <c r="Z2" s="89" t="str">
        <f>IF(R2="N/A","N/A",(0.5*P2/100-0.5*AVERAGE(Q2:R2)/100)*1.35)</f>
        <v>N/A</v>
      </c>
      <c r="AA2" s="38">
        <f>IF(Q2="N/A","N/A",(0.5*P2/100-0.5*Q2/100)*1.35)</f>
        <v>0.22949999999999993</v>
      </c>
      <c r="AB2" s="104" t="s">
        <v>33</v>
      </c>
      <c r="AC2" s="129" t="str">
        <f>IF(AND($Q2="N/A",$R2="N/A"),"N/A",IF(CEILING(IF($R2="N/A",$Q2,AVERAGE($Q2:$R2))+2*0.74*10000/135,1)&gt;$O2+4,"N/A",IF(CEILING(IF($R2="N/A",$Q2,AVERAGE($Q2:$R2))+2*0.74*10000/135,1)&lt;$P2,$P2,CEILING(IF($R2="N/A",$Q2,AVERAGE($Q2:$R2))+2*0.74*10000/135,1))))</f>
        <v>N/A</v>
      </c>
      <c r="AD2" s="129">
        <f>IF(AND($Q2="N/A",$R2="N/A"),"N/A",IF(CEILING(IF($R2="N/A",$Q2,AVERAGE($Q2:$R2))+2*0.52*10000/135,1)&gt;$O2+4,"N/A",IF(CEILING(IF($R2="N/A",$Q2,AVERAGE($Q2:$R2))+2*0.52*10000/135,1)&lt;$P2,$P2,CEILING(IF($R2="N/A",$Q2,AVERAGE($Q2:$R2))+2*0.52*10000/135,1))))</f>
        <v>898</v>
      </c>
      <c r="AE2" s="129">
        <f>IF(AND($Q2="N/A",$R2="N/A"),"N/A",IF(CEILING(IF($R2="N/A",$Q2,AVERAGE($Q2:$R2))+2*0.36*10000/135,1)&gt;$O2+4,"N/A",IF(CEILING(IF($R2="N/A",$Q2,AVERAGE($Q2:$R2))+2*0.36*10000/135,1)&lt;$P2,$P2,CEILING(IF($R2="N/A",$Q2,AVERAGE($Q2:$R2))+2*0.36*10000/135,1))))</f>
        <v>874</v>
      </c>
    </row>
    <row r="3" spans="1:31" ht="14.85" customHeight="1">
      <c r="A3" s="52">
        <v>2</v>
      </c>
      <c r="B3" s="53"/>
      <c r="C3" s="59" t="s">
        <v>37</v>
      </c>
      <c r="D3" s="61" t="s">
        <v>38</v>
      </c>
      <c r="E3" s="53">
        <v>920</v>
      </c>
      <c r="F3" s="53">
        <v>840</v>
      </c>
      <c r="G3" s="53">
        <v>810</v>
      </c>
      <c r="H3" s="53">
        <v>240</v>
      </c>
      <c r="I3" s="53">
        <v>200</v>
      </c>
      <c r="J3" s="53">
        <v>185</v>
      </c>
      <c r="K3" s="59" t="s">
        <v>32</v>
      </c>
      <c r="L3" s="53">
        <v>290</v>
      </c>
      <c r="M3" s="54"/>
      <c r="N3" s="50"/>
      <c r="O3" s="6">
        <f t="shared" ref="O3:P75" si="0">E3</f>
        <v>920</v>
      </c>
      <c r="P3" s="6">
        <f t="shared" si="0"/>
        <v>840</v>
      </c>
      <c r="Q3" s="6">
        <f t="shared" ref="Q3:Q75" si="1">IF(G3="","N/A",G3)</f>
        <v>810</v>
      </c>
      <c r="R3" s="6">
        <v>810</v>
      </c>
      <c r="S3" s="6">
        <f t="shared" ref="S3:S75" si="2">P3+16</f>
        <v>856</v>
      </c>
      <c r="T3" s="50">
        <f t="shared" ref="T3:T75" si="3">IF(Q3="N/A","N/A",0.5*(P3-Q3))</f>
        <v>15</v>
      </c>
      <c r="U3" s="50">
        <f t="shared" ref="U3:U75" si="4">IF(Q3="N/A","N/A",0.5*(S3-Q3))</f>
        <v>23</v>
      </c>
      <c r="V3" s="96">
        <v>22.5</v>
      </c>
      <c r="W3" s="83">
        <v>20</v>
      </c>
      <c r="X3" s="4">
        <f>0</f>
        <v>0</v>
      </c>
      <c r="Y3" s="93">
        <f>2</f>
        <v>2</v>
      </c>
      <c r="Z3" s="89">
        <f>IF(R3="N/A","N/A",(0.5*P3/100-0.5*AVERAGE(Q3:R3)/100)*1.35)</f>
        <v>0.20250000000000049</v>
      </c>
      <c r="AA3" s="38">
        <f t="shared" ref="AA3:AA4" si="5">IF(Q3="N/A","N/A",(0.5*P3/100-0.5*Q3/100)*1.35)</f>
        <v>0.20250000000000049</v>
      </c>
      <c r="AB3" s="104"/>
      <c r="AC3" s="129">
        <f t="shared" ref="AC3:AC4" si="6">IF(AND($Q3="N/A",$R3="N/A"),"N/A",IF(CEILING(IF($R3="N/A",$Q3,AVERAGE($Q3:$R3))+2*0.74*10000/135,1)&gt;$O3+4,"N/A",IF(CEILING(IF($R3="N/A",$Q3,AVERAGE($Q3:$R3))+2*0.74*10000/135,1)&lt;$P3,$P3,CEILING(IF($R3="N/A",$Q3,AVERAGE($Q3:$R3))+2*0.74*10000/135,1))))</f>
        <v>920</v>
      </c>
      <c r="AD3" s="129">
        <f t="shared" ref="AD3:AD4" si="7">IF(AND($Q3="N/A",$R3="N/A"),"N/A",IF(CEILING(IF($R3="N/A",$Q3,AVERAGE($Q3:$R3))+2*0.52*10000/135,1)&gt;$O3+4,"N/A",IF(CEILING(IF($R3="N/A",$Q3,AVERAGE($Q3:$R3))+2*0.52*10000/135,1)&lt;$P3,$P3,CEILING(IF($R3="N/A",$Q3,AVERAGE($Q3:$R3))+2*0.52*10000/135,1))))</f>
        <v>888</v>
      </c>
      <c r="AE3" s="129">
        <f t="shared" ref="AE3:AE4" si="8">IF(AND($Q3="N/A",$R3="N/A"),"N/A",IF(CEILING(IF($R3="N/A",$Q3,AVERAGE($Q3:$R3))+2*0.36*10000/135,1)&gt;$O3+4,"N/A",IF(CEILING(IF($R3="N/A",$Q3,AVERAGE($Q3:$R3))+2*0.36*10000/135,1)&lt;$P3,$P3,CEILING(IF($R3="N/A",$Q3,AVERAGE($Q3:$R3))+2*0.36*10000/135,1))))</f>
        <v>864</v>
      </c>
    </row>
    <row r="4" spans="1:31" ht="15" customHeight="1">
      <c r="A4" s="52">
        <v>3</v>
      </c>
      <c r="B4" s="53"/>
      <c r="C4" s="59" t="s">
        <v>42</v>
      </c>
      <c r="D4" s="61" t="s">
        <v>43</v>
      </c>
      <c r="E4" s="53">
        <v>920</v>
      </c>
      <c r="F4" s="53">
        <v>840</v>
      </c>
      <c r="G4" s="53">
        <v>810</v>
      </c>
      <c r="H4" s="53">
        <v>230</v>
      </c>
      <c r="I4" s="53">
        <v>185</v>
      </c>
      <c r="J4" s="53">
        <v>190</v>
      </c>
      <c r="K4" s="59" t="s">
        <v>32</v>
      </c>
      <c r="L4" s="53">
        <v>285</v>
      </c>
      <c r="M4" s="54"/>
      <c r="N4" s="50" t="s">
        <v>44</v>
      </c>
      <c r="O4" s="6">
        <f t="shared" si="0"/>
        <v>920</v>
      </c>
      <c r="P4" s="6">
        <f t="shared" si="0"/>
        <v>840</v>
      </c>
      <c r="Q4" s="6">
        <f t="shared" si="1"/>
        <v>810</v>
      </c>
      <c r="R4" s="6">
        <v>810</v>
      </c>
      <c r="S4" s="6">
        <f t="shared" si="2"/>
        <v>856</v>
      </c>
      <c r="T4" s="50">
        <f t="shared" si="3"/>
        <v>15</v>
      </c>
      <c r="U4" s="50">
        <f t="shared" si="4"/>
        <v>23</v>
      </c>
      <c r="V4" s="41" t="s">
        <v>235</v>
      </c>
      <c r="W4" s="50">
        <v>20</v>
      </c>
      <c r="X4" s="4">
        <f>0</f>
        <v>0</v>
      </c>
      <c r="Y4" s="93">
        <f>2</f>
        <v>2</v>
      </c>
      <c r="Z4" s="34">
        <f>IF(R4="N/A","N/A",(0.5*P4/100-0.5*AVERAGE(Q4:R4)/100)*1.35)</f>
        <v>0.20250000000000049</v>
      </c>
      <c r="AA4" s="38">
        <f t="shared" si="5"/>
        <v>0.20250000000000049</v>
      </c>
      <c r="AB4" s="38"/>
      <c r="AC4" s="129">
        <f t="shared" si="6"/>
        <v>920</v>
      </c>
      <c r="AD4" s="129">
        <f t="shared" si="7"/>
        <v>888</v>
      </c>
      <c r="AE4" s="129">
        <f t="shared" si="8"/>
        <v>864</v>
      </c>
    </row>
    <row r="5" spans="1:31" ht="15" hidden="1" customHeight="1">
      <c r="A5" s="52">
        <v>4</v>
      </c>
      <c r="B5" s="52"/>
      <c r="C5" s="80">
        <v>76</v>
      </c>
      <c r="D5" s="62" t="s">
        <v>45</v>
      </c>
      <c r="E5" s="52">
        <v>680</v>
      </c>
      <c r="F5" s="52">
        <v>622</v>
      </c>
      <c r="G5" s="52">
        <v>590</v>
      </c>
      <c r="H5" s="52">
        <v>250</v>
      </c>
      <c r="I5" s="52">
        <v>185</v>
      </c>
      <c r="J5" s="52">
        <v>190</v>
      </c>
      <c r="K5" s="63" t="s">
        <v>32</v>
      </c>
      <c r="L5" s="52">
        <v>246</v>
      </c>
      <c r="M5" s="64" t="s">
        <v>46</v>
      </c>
      <c r="N5" s="50"/>
      <c r="O5" s="6">
        <f t="shared" si="0"/>
        <v>680</v>
      </c>
      <c r="P5" s="6">
        <f t="shared" si="0"/>
        <v>622</v>
      </c>
      <c r="Q5" s="6">
        <f t="shared" si="1"/>
        <v>590</v>
      </c>
      <c r="R5" s="6"/>
      <c r="S5" s="6">
        <f t="shared" si="2"/>
        <v>638</v>
      </c>
      <c r="T5" s="50">
        <f t="shared" si="3"/>
        <v>16</v>
      </c>
      <c r="U5" s="50">
        <f t="shared" si="4"/>
        <v>24</v>
      </c>
      <c r="V5" s="10"/>
      <c r="W5" s="10"/>
      <c r="X5" s="4">
        <f>0</f>
        <v>0</v>
      </c>
      <c r="Y5" s="93">
        <f>2</f>
        <v>2</v>
      </c>
      <c r="Z5" s="10"/>
      <c r="AA5" s="10"/>
      <c r="AB5" s="10"/>
      <c r="AC5" s="10"/>
      <c r="AD5" s="10"/>
      <c r="AE5" s="10"/>
    </row>
    <row r="6" spans="1:31" ht="14.85" hidden="1" customHeight="1">
      <c r="A6" s="52">
        <v>5</v>
      </c>
      <c r="B6" s="52"/>
      <c r="C6" s="80">
        <v>77</v>
      </c>
      <c r="D6" s="62" t="s">
        <v>48</v>
      </c>
      <c r="E6" s="52">
        <v>760</v>
      </c>
      <c r="F6" s="52">
        <v>672</v>
      </c>
      <c r="G6" s="52">
        <v>640</v>
      </c>
      <c r="H6" s="52">
        <v>250</v>
      </c>
      <c r="I6" s="52">
        <v>185</v>
      </c>
      <c r="J6" s="52">
        <v>190</v>
      </c>
      <c r="K6" s="63" t="s">
        <v>32</v>
      </c>
      <c r="L6" s="52">
        <v>270</v>
      </c>
      <c r="M6" s="54"/>
      <c r="N6" s="50"/>
      <c r="O6" s="6">
        <f t="shared" si="0"/>
        <v>760</v>
      </c>
      <c r="P6" s="6">
        <f t="shared" si="0"/>
        <v>672</v>
      </c>
      <c r="Q6" s="6">
        <f t="shared" si="1"/>
        <v>640</v>
      </c>
      <c r="R6" s="6"/>
      <c r="S6" s="6">
        <f t="shared" si="2"/>
        <v>688</v>
      </c>
      <c r="T6" s="50">
        <f t="shared" si="3"/>
        <v>16</v>
      </c>
      <c r="U6" s="50">
        <f t="shared" si="4"/>
        <v>24</v>
      </c>
      <c r="V6" s="10"/>
      <c r="W6" s="10"/>
      <c r="X6" s="4">
        <f>0</f>
        <v>0</v>
      </c>
      <c r="Y6" s="93">
        <f>2</f>
        <v>2</v>
      </c>
      <c r="Z6" s="10"/>
      <c r="AA6" s="10"/>
      <c r="AB6" s="10"/>
      <c r="AC6" s="10"/>
      <c r="AD6" s="10"/>
      <c r="AE6" s="10"/>
    </row>
    <row r="7" spans="1:31" ht="14.85" hidden="1" customHeight="1">
      <c r="A7" s="52">
        <v>6</v>
      </c>
      <c r="B7" s="52"/>
      <c r="C7" s="80">
        <v>79</v>
      </c>
      <c r="D7" s="62" t="s">
        <v>49</v>
      </c>
      <c r="E7" s="52">
        <v>840</v>
      </c>
      <c r="F7" s="52">
        <v>752</v>
      </c>
      <c r="G7" s="52">
        <v>720</v>
      </c>
      <c r="H7" s="52">
        <v>250</v>
      </c>
      <c r="I7" s="52">
        <v>185</v>
      </c>
      <c r="J7" s="52">
        <v>190</v>
      </c>
      <c r="K7" s="63" t="s">
        <v>32</v>
      </c>
      <c r="L7" s="52">
        <v>320</v>
      </c>
      <c r="M7" s="54"/>
      <c r="N7" s="50"/>
      <c r="O7" s="6">
        <f t="shared" si="0"/>
        <v>840</v>
      </c>
      <c r="P7" s="6">
        <f t="shared" si="0"/>
        <v>752</v>
      </c>
      <c r="Q7" s="6">
        <f t="shared" si="1"/>
        <v>720</v>
      </c>
      <c r="R7" s="6"/>
      <c r="S7" s="6">
        <f t="shared" si="2"/>
        <v>768</v>
      </c>
      <c r="T7" s="50">
        <f t="shared" si="3"/>
        <v>16</v>
      </c>
      <c r="U7" s="50">
        <f t="shared" si="4"/>
        <v>24</v>
      </c>
      <c r="V7" s="10"/>
      <c r="W7" s="10"/>
      <c r="X7" s="4">
        <f>0</f>
        <v>0</v>
      </c>
      <c r="Y7" s="93">
        <f>2</f>
        <v>2</v>
      </c>
      <c r="Z7" s="10"/>
      <c r="AA7" s="10"/>
      <c r="AB7" s="10"/>
      <c r="AC7" s="10"/>
      <c r="AD7" s="10"/>
      <c r="AE7" s="10"/>
    </row>
    <row r="8" spans="1:31" ht="21" customHeight="1">
      <c r="A8" s="52">
        <v>7</v>
      </c>
      <c r="B8" s="53"/>
      <c r="C8" s="80">
        <v>80</v>
      </c>
      <c r="D8" s="61" t="s">
        <v>50</v>
      </c>
      <c r="E8" s="53">
        <v>920</v>
      </c>
      <c r="F8" s="53">
        <v>836</v>
      </c>
      <c r="G8" s="53">
        <v>800</v>
      </c>
      <c r="H8" s="53">
        <v>250</v>
      </c>
      <c r="I8" s="53">
        <v>185</v>
      </c>
      <c r="J8" s="53">
        <v>190</v>
      </c>
      <c r="K8" s="59" t="s">
        <v>51</v>
      </c>
      <c r="L8" s="53">
        <v>370</v>
      </c>
      <c r="M8" s="54"/>
      <c r="N8" s="50"/>
      <c r="O8" s="6">
        <f t="shared" si="0"/>
        <v>920</v>
      </c>
      <c r="P8" s="6">
        <f t="shared" si="0"/>
        <v>836</v>
      </c>
      <c r="Q8" s="6">
        <f t="shared" si="1"/>
        <v>800</v>
      </c>
      <c r="R8" s="6" t="s">
        <v>33</v>
      </c>
      <c r="S8" s="6">
        <f t="shared" si="2"/>
        <v>852</v>
      </c>
      <c r="T8" s="50">
        <f t="shared" si="3"/>
        <v>18</v>
      </c>
      <c r="U8" s="50">
        <f t="shared" si="4"/>
        <v>26</v>
      </c>
      <c r="V8" s="41">
        <v>20</v>
      </c>
      <c r="W8" s="50">
        <v>17</v>
      </c>
      <c r="X8" s="4">
        <f>0</f>
        <v>0</v>
      </c>
      <c r="Y8" s="93">
        <f>2</f>
        <v>2</v>
      </c>
      <c r="Z8" s="34" t="str">
        <f>IF(R8="N/A","N/A",(0.5*P8/100-0.5*AVERAGE(Q8:R8)/100)*1.35)</f>
        <v>N/A</v>
      </c>
      <c r="AA8" s="38">
        <f>IF(Q8="N/A","N/A",(0.5*P8/100-0.5*Q8/100)*1.35)</f>
        <v>0.24299999999999963</v>
      </c>
      <c r="AB8" s="38"/>
      <c r="AC8" s="129">
        <f>IF(AND($Q8="N/A",$R8="N/A"),"N/A",IF(CEILING(IF($R8="N/A",$Q8,AVERAGE($Q8:$R8))+2*0.74*10000/135,1)&gt;$O8+4,"N/A",IF(CEILING(IF($R8="N/A",$Q8,AVERAGE($Q8:$R8))+2*0.74*10000/135,1)&lt;$P8,$P8,CEILING(IF($R8="N/A",$Q8,AVERAGE($Q8:$R8))+2*0.74*10000/135,1))))</f>
        <v>910</v>
      </c>
      <c r="AD8" s="129">
        <f>IF(AND($Q8="N/A",$R8="N/A"),"N/A",IF(CEILING(IF($R8="N/A",$Q8,AVERAGE($Q8:$R8))+2*0.52*10000/135,1)&gt;$O8+4,"N/A",IF(CEILING(IF($R8="N/A",$Q8,AVERAGE($Q8:$R8))+2*0.52*10000/135,1)&lt;$P8,$P8,CEILING(IF($R8="N/A",$Q8,AVERAGE($Q8:$R8))+2*0.52*10000/135,1))))</f>
        <v>878</v>
      </c>
      <c r="AE8" s="129">
        <f>IF(AND($Q8="N/A",$R8="N/A"),"N/A",IF(CEILING(IF($R8="N/A",$Q8,AVERAGE($Q8:$R8))+2*0.36*10000/135,1)&gt;$O8+4,"N/A",IF(CEILING(IF($R8="N/A",$Q8,AVERAGE($Q8:$R8))+2*0.36*10000/135,1)&lt;$P8,$P8,CEILING(IF($R8="N/A",$Q8,AVERAGE($Q8:$R8))+2*0.36*10000/135,1))))</f>
        <v>854</v>
      </c>
    </row>
    <row r="9" spans="1:31" ht="25.5" hidden="1" customHeight="1">
      <c r="A9" s="52">
        <v>8</v>
      </c>
      <c r="B9" s="52"/>
      <c r="C9" s="80">
        <v>88</v>
      </c>
      <c r="D9" s="62" t="s">
        <v>52</v>
      </c>
      <c r="E9" s="52">
        <v>1000</v>
      </c>
      <c r="F9" s="52">
        <v>846</v>
      </c>
      <c r="G9" s="52">
        <v>814</v>
      </c>
      <c r="H9" s="52">
        <v>250</v>
      </c>
      <c r="I9" s="52">
        <v>185</v>
      </c>
      <c r="J9" s="52">
        <v>190</v>
      </c>
      <c r="K9" s="63" t="s">
        <v>53</v>
      </c>
      <c r="L9" s="52">
        <v>445</v>
      </c>
      <c r="M9" s="54"/>
      <c r="N9" s="50"/>
      <c r="O9" s="6">
        <f t="shared" si="0"/>
        <v>1000</v>
      </c>
      <c r="P9" s="6">
        <f t="shared" si="0"/>
        <v>846</v>
      </c>
      <c r="Q9" s="6">
        <f t="shared" si="1"/>
        <v>814</v>
      </c>
      <c r="R9" s="6"/>
      <c r="S9" s="6">
        <f t="shared" si="2"/>
        <v>862</v>
      </c>
      <c r="T9" s="50">
        <f t="shared" si="3"/>
        <v>16</v>
      </c>
      <c r="U9" s="50">
        <f t="shared" si="4"/>
        <v>24</v>
      </c>
      <c r="V9" s="10"/>
      <c r="W9" s="10"/>
      <c r="X9" s="4">
        <f>0</f>
        <v>0</v>
      </c>
      <c r="Y9" s="93">
        <f>2</f>
        <v>2</v>
      </c>
      <c r="Z9" s="10"/>
      <c r="AA9" s="10"/>
      <c r="AB9" s="10"/>
      <c r="AC9" s="10"/>
      <c r="AD9" s="10"/>
      <c r="AE9" s="10"/>
    </row>
    <row r="10" spans="1:31" ht="14.85" customHeight="1">
      <c r="A10" s="52">
        <v>9</v>
      </c>
      <c r="B10" s="53"/>
      <c r="C10" s="53">
        <v>102</v>
      </c>
      <c r="D10" s="61" t="s">
        <v>54</v>
      </c>
      <c r="E10" s="53">
        <v>920</v>
      </c>
      <c r="F10" s="53">
        <v>840</v>
      </c>
      <c r="G10" s="53">
        <v>810</v>
      </c>
      <c r="H10" s="53">
        <v>260</v>
      </c>
      <c r="I10" s="53">
        <v>200</v>
      </c>
      <c r="J10" s="53">
        <v>185</v>
      </c>
      <c r="K10" s="59" t="s">
        <v>32</v>
      </c>
      <c r="L10" s="53">
        <v>320</v>
      </c>
      <c r="M10" s="54"/>
      <c r="N10" s="50"/>
      <c r="O10" s="6">
        <f t="shared" si="0"/>
        <v>920</v>
      </c>
      <c r="P10" s="6">
        <f t="shared" si="0"/>
        <v>840</v>
      </c>
      <c r="Q10" s="6">
        <f t="shared" si="1"/>
        <v>810</v>
      </c>
      <c r="R10" s="6" t="s">
        <v>33</v>
      </c>
      <c r="S10" s="6">
        <f t="shared" si="2"/>
        <v>856</v>
      </c>
      <c r="T10" s="50">
        <f t="shared" si="3"/>
        <v>15</v>
      </c>
      <c r="U10" s="50">
        <f t="shared" si="4"/>
        <v>23</v>
      </c>
      <c r="V10" s="96">
        <v>22.5</v>
      </c>
      <c r="W10" s="83">
        <v>19</v>
      </c>
      <c r="X10" s="4">
        <f>0</f>
        <v>0</v>
      </c>
      <c r="Y10" s="93">
        <f>2</f>
        <v>2</v>
      </c>
      <c r="Z10" s="89" t="str">
        <f>IF(R10="N/A","N/A",(0.5*P10/100-0.5*AVERAGE(Q10:R10)/100)*1.35)</f>
        <v>N/A</v>
      </c>
      <c r="AA10" s="38">
        <f>IF(Q10="N/A","N/A",(0.5*P10/100-0.5*Q10/100)*1.35)</f>
        <v>0.20250000000000049</v>
      </c>
      <c r="AB10" s="104" t="s">
        <v>33</v>
      </c>
      <c r="AC10" s="129">
        <f>IF(AND($Q10="N/A",$R10="N/A"),"N/A",IF(CEILING(IF($R10="N/A",$Q10,AVERAGE($Q10:$R10))+2*0.74*10000/135,1)&gt;$O10+4,"N/A",IF(CEILING(IF($R10="N/A",$Q10,AVERAGE($Q10:$R10))+2*0.74*10000/135,1)&lt;$P10,$P10,CEILING(IF($R10="N/A",$Q10,AVERAGE($Q10:$R10))+2*0.74*10000/135,1))))</f>
        <v>920</v>
      </c>
      <c r="AD10" s="129">
        <f>IF(AND($Q10="N/A",$R10="N/A"),"N/A",IF(CEILING(IF($R10="N/A",$Q10,AVERAGE($Q10:$R10))+2*0.52*10000/135,1)&gt;$O10+4,"N/A",IF(CEILING(IF($R10="N/A",$Q10,AVERAGE($Q10:$R10))+2*0.52*10000/135,1)&lt;$P10,$P10,CEILING(IF($R10="N/A",$Q10,AVERAGE($Q10:$R10))+2*0.52*10000/135,1))))</f>
        <v>888</v>
      </c>
      <c r="AE10" s="129">
        <f>IF(AND($Q10="N/A",$R10="N/A"),"N/A",IF(CEILING(IF($R10="N/A",$Q10,AVERAGE($Q10:$R10))+2*0.36*10000/135,1)&gt;$O10+4,"N/A",IF(CEILING(IF($R10="N/A",$Q10,AVERAGE($Q10:$R10))+2*0.36*10000/135,1)&lt;$P10,$P10,CEILING(IF($R10="N/A",$Q10,AVERAGE($Q10:$R10))+2*0.36*10000/135,1))))</f>
        <v>864</v>
      </c>
    </row>
    <row r="11" spans="1:31" ht="15" hidden="1" customHeight="1">
      <c r="A11" s="52">
        <v>10</v>
      </c>
      <c r="B11" s="52"/>
      <c r="C11" s="53">
        <v>175</v>
      </c>
      <c r="D11" s="62" t="s">
        <v>55</v>
      </c>
      <c r="E11" s="52">
        <v>760</v>
      </c>
      <c r="F11" s="52">
        <v>680</v>
      </c>
      <c r="G11" s="52">
        <v>620</v>
      </c>
      <c r="H11" s="52">
        <v>250</v>
      </c>
      <c r="I11" s="52">
        <v>185</v>
      </c>
      <c r="J11" s="52">
        <v>185</v>
      </c>
      <c r="K11" s="63" t="s">
        <v>32</v>
      </c>
      <c r="L11" s="52">
        <v>270</v>
      </c>
      <c r="M11" s="54"/>
      <c r="N11" s="50"/>
      <c r="O11" s="6">
        <f t="shared" si="0"/>
        <v>760</v>
      </c>
      <c r="P11" s="6">
        <f t="shared" si="0"/>
        <v>680</v>
      </c>
      <c r="Q11" s="6">
        <f t="shared" si="1"/>
        <v>620</v>
      </c>
      <c r="R11" s="6"/>
      <c r="S11" s="6">
        <f t="shared" si="2"/>
        <v>696</v>
      </c>
      <c r="T11" s="50">
        <f t="shared" si="3"/>
        <v>30</v>
      </c>
      <c r="U11" s="50">
        <f t="shared" si="4"/>
        <v>38</v>
      </c>
      <c r="V11" s="10"/>
      <c r="W11" s="10"/>
      <c r="X11" s="4">
        <f>0</f>
        <v>0</v>
      </c>
      <c r="Y11" s="93">
        <f>2</f>
        <v>2</v>
      </c>
      <c r="Z11" s="10"/>
      <c r="AA11" s="10"/>
      <c r="AB11" s="10"/>
      <c r="AC11" s="10"/>
      <c r="AD11" s="10"/>
      <c r="AE11" s="10"/>
    </row>
    <row r="12" spans="1:31" ht="14.85" customHeight="1">
      <c r="A12" s="52">
        <v>11</v>
      </c>
      <c r="B12" s="53"/>
      <c r="C12" s="53">
        <v>180</v>
      </c>
      <c r="D12" s="61" t="s">
        <v>56</v>
      </c>
      <c r="E12" s="53">
        <v>920</v>
      </c>
      <c r="F12" s="53">
        <v>840</v>
      </c>
      <c r="G12" s="53">
        <v>810</v>
      </c>
      <c r="H12" s="53">
        <v>250</v>
      </c>
      <c r="I12" s="53">
        <v>185</v>
      </c>
      <c r="J12" s="53">
        <v>185</v>
      </c>
      <c r="K12" s="59" t="s">
        <v>32</v>
      </c>
      <c r="L12" s="53">
        <v>320</v>
      </c>
      <c r="M12" s="54"/>
      <c r="N12" s="50"/>
      <c r="O12" s="6">
        <f t="shared" si="0"/>
        <v>920</v>
      </c>
      <c r="P12" s="6">
        <f t="shared" si="0"/>
        <v>840</v>
      </c>
      <c r="Q12" s="6">
        <f t="shared" si="1"/>
        <v>810</v>
      </c>
      <c r="R12" s="6" t="s">
        <v>33</v>
      </c>
      <c r="S12" s="6">
        <f t="shared" si="2"/>
        <v>856</v>
      </c>
      <c r="T12" s="50">
        <f t="shared" si="3"/>
        <v>15</v>
      </c>
      <c r="U12" s="50">
        <f t="shared" si="4"/>
        <v>23</v>
      </c>
      <c r="V12" s="41">
        <v>20</v>
      </c>
      <c r="W12" s="50">
        <v>19</v>
      </c>
      <c r="X12" s="4">
        <f>0</f>
        <v>0</v>
      </c>
      <c r="Y12" s="93">
        <f>2</f>
        <v>2</v>
      </c>
      <c r="Z12" s="34" t="str">
        <f>IF(R12="N/A","N/A",(0.5*P12/100-0.5*AVERAGE(Q12:R12)/100)*1.35)</f>
        <v>N/A</v>
      </c>
      <c r="AA12" s="38">
        <f>IF(Q12="N/A","N/A",(0.5*P12/100-0.5*Q12/100)*1.35)</f>
        <v>0.20250000000000049</v>
      </c>
      <c r="AB12" s="38"/>
      <c r="AC12" s="129">
        <f>IF(AND($Q12="N/A",$R12="N/A"),"N/A",IF(CEILING(IF($R12="N/A",$Q12,AVERAGE($Q12:$R12))+2*0.74*10000/135,1)&gt;$O12+4,"N/A",IF(CEILING(IF($R12="N/A",$Q12,AVERAGE($Q12:$R12))+2*0.74*10000/135,1)&lt;$P12,$P12,CEILING(IF($R12="N/A",$Q12,AVERAGE($Q12:$R12))+2*0.74*10000/135,1))))</f>
        <v>920</v>
      </c>
      <c r="AD12" s="129">
        <f>IF(AND($Q12="N/A",$R12="N/A"),"N/A",IF(CEILING(IF($R12="N/A",$Q12,AVERAGE($Q12:$R12))+2*0.52*10000/135,1)&gt;$O12+4,"N/A",IF(CEILING(IF($R12="N/A",$Q12,AVERAGE($Q12:$R12))+2*0.52*10000/135,1)&lt;$P12,$P12,CEILING(IF($R12="N/A",$Q12,AVERAGE($Q12:$R12))+2*0.52*10000/135,1))))</f>
        <v>888</v>
      </c>
      <c r="AE12" s="129">
        <f>IF(AND($Q12="N/A",$R12="N/A"),"N/A",IF(CEILING(IF($R12="N/A",$Q12,AVERAGE($Q12:$R12))+2*0.36*10000/135,1)&gt;$O12+4,"N/A",IF(CEILING(IF($R12="N/A",$Q12,AVERAGE($Q12:$R12))+2*0.36*10000/135,1)&lt;$P12,$P12,CEILING(IF($R12="N/A",$Q12,AVERAGE($Q12:$R12))+2*0.36*10000/135,1))))</f>
        <v>864</v>
      </c>
    </row>
    <row r="13" spans="1:31" ht="14.85" hidden="1" customHeight="1">
      <c r="A13" s="52">
        <v>12</v>
      </c>
      <c r="B13" s="52"/>
      <c r="C13" s="53">
        <v>188</v>
      </c>
      <c r="D13" s="62" t="s">
        <v>57</v>
      </c>
      <c r="E13" s="63" t="s">
        <v>58</v>
      </c>
      <c r="F13" s="52">
        <v>892</v>
      </c>
      <c r="G13" s="25"/>
      <c r="H13" s="52">
        <v>225</v>
      </c>
      <c r="I13" s="52">
        <v>185</v>
      </c>
      <c r="J13" s="52">
        <v>185</v>
      </c>
      <c r="K13" s="63" t="s">
        <v>59</v>
      </c>
      <c r="L13" s="52">
        <v>350</v>
      </c>
      <c r="M13" s="54"/>
      <c r="N13" s="50"/>
      <c r="O13" s="6">
        <v>1000</v>
      </c>
      <c r="P13" s="6">
        <f t="shared" si="0"/>
        <v>892</v>
      </c>
      <c r="Q13" s="6" t="str">
        <f t="shared" si="1"/>
        <v>N/A</v>
      </c>
      <c r="R13" s="6"/>
      <c r="S13" s="6">
        <f t="shared" si="2"/>
        <v>908</v>
      </c>
      <c r="T13" s="50" t="str">
        <f t="shared" si="3"/>
        <v>N/A</v>
      </c>
      <c r="U13" s="50" t="str">
        <f t="shared" si="4"/>
        <v>N/A</v>
      </c>
      <c r="V13" s="10"/>
      <c r="W13" s="10"/>
      <c r="X13" s="4">
        <f>0</f>
        <v>0</v>
      </c>
      <c r="Y13" s="93">
        <f>2</f>
        <v>2</v>
      </c>
      <c r="Z13" s="10"/>
      <c r="AA13" s="10"/>
      <c r="AB13" s="10"/>
      <c r="AC13" s="10"/>
      <c r="AD13" s="10"/>
      <c r="AE13" s="10"/>
    </row>
    <row r="14" spans="1:31" ht="14.85" hidden="1" customHeight="1">
      <c r="A14" s="52">
        <v>13</v>
      </c>
      <c r="B14" s="52"/>
      <c r="C14" s="53">
        <v>193</v>
      </c>
      <c r="D14" s="62" t="s">
        <v>60</v>
      </c>
      <c r="E14" s="52">
        <v>1000</v>
      </c>
      <c r="F14" s="52">
        <v>920</v>
      </c>
      <c r="G14" s="52">
        <v>865</v>
      </c>
      <c r="H14" s="52">
        <v>235</v>
      </c>
      <c r="I14" s="52">
        <v>185</v>
      </c>
      <c r="J14" s="52">
        <v>185</v>
      </c>
      <c r="K14" s="63" t="s">
        <v>32</v>
      </c>
      <c r="L14" s="52">
        <v>350</v>
      </c>
      <c r="M14" s="54"/>
      <c r="N14" s="50"/>
      <c r="O14" s="6">
        <f t="shared" si="0"/>
        <v>1000</v>
      </c>
      <c r="P14" s="6">
        <f t="shared" si="0"/>
        <v>920</v>
      </c>
      <c r="Q14" s="6">
        <f t="shared" si="1"/>
        <v>865</v>
      </c>
      <c r="R14" s="6"/>
      <c r="S14" s="6">
        <f t="shared" si="2"/>
        <v>936</v>
      </c>
      <c r="T14" s="50">
        <f t="shared" si="3"/>
        <v>27.5</v>
      </c>
      <c r="U14" s="50">
        <f t="shared" si="4"/>
        <v>35.5</v>
      </c>
      <c r="V14" s="10"/>
      <c r="W14" s="10"/>
      <c r="X14" s="4">
        <f>0</f>
        <v>0</v>
      </c>
      <c r="Y14" s="93">
        <f>2</f>
        <v>2</v>
      </c>
      <c r="Z14" s="10"/>
      <c r="AA14" s="10"/>
      <c r="AB14" s="10"/>
      <c r="AC14" s="10"/>
      <c r="AD14" s="10"/>
      <c r="AE14" s="10"/>
    </row>
    <row r="15" spans="1:31" ht="14.85" customHeight="1">
      <c r="A15" s="52">
        <v>14</v>
      </c>
      <c r="B15" s="53"/>
      <c r="C15" s="53">
        <v>302</v>
      </c>
      <c r="D15" s="61" t="s">
        <v>61</v>
      </c>
      <c r="E15" s="53">
        <v>920</v>
      </c>
      <c r="F15" s="53">
        <v>880</v>
      </c>
      <c r="G15" s="53">
        <v>820</v>
      </c>
      <c r="H15" s="59" t="s">
        <v>62</v>
      </c>
      <c r="I15" s="53">
        <v>205</v>
      </c>
      <c r="J15" s="53">
        <v>185</v>
      </c>
      <c r="K15" s="59" t="s">
        <v>32</v>
      </c>
      <c r="L15" s="53">
        <v>340</v>
      </c>
      <c r="M15" s="54"/>
      <c r="N15" s="50"/>
      <c r="O15" s="6">
        <f t="shared" si="0"/>
        <v>920</v>
      </c>
      <c r="P15" s="6">
        <f t="shared" si="0"/>
        <v>880</v>
      </c>
      <c r="Q15" s="6">
        <f t="shared" si="1"/>
        <v>820</v>
      </c>
      <c r="R15" s="6" t="s">
        <v>33</v>
      </c>
      <c r="S15" s="6">
        <f t="shared" si="2"/>
        <v>896</v>
      </c>
      <c r="T15" s="50">
        <f t="shared" si="3"/>
        <v>30</v>
      </c>
      <c r="U15" s="50">
        <f t="shared" si="4"/>
        <v>38</v>
      </c>
      <c r="V15" s="96">
        <v>22.5</v>
      </c>
      <c r="W15" s="83">
        <v>22</v>
      </c>
      <c r="X15" s="4">
        <f>0</f>
        <v>0</v>
      </c>
      <c r="Y15" s="93">
        <f>2</f>
        <v>2</v>
      </c>
      <c r="Z15" s="89" t="str">
        <f t="shared" ref="Z15:Z29" si="9">IF(R15="N/A","N/A",(0.5*P15/100-0.5*AVERAGE(Q15:R15)/100)*1.35)</f>
        <v>N/A</v>
      </c>
      <c r="AA15" s="38">
        <f t="shared" ref="AA15:AA29" si="10">IF(Q15="N/A","N/A",(0.5*P15/100-0.5*Q15/100)*1.35)</f>
        <v>0.40500000000000097</v>
      </c>
      <c r="AB15" s="104" t="s">
        <v>33</v>
      </c>
      <c r="AC15" s="129" t="str">
        <f t="shared" ref="AC15:AC29" si="11">IF(AND($Q15="N/A",$R15="N/A"),"N/A",IF(CEILING(IF($R15="N/A",$Q15,AVERAGE($Q15:$R15))+2*0.74*10000/135,1)&gt;$O15+4,"N/A",IF(CEILING(IF($R15="N/A",$Q15,AVERAGE($Q15:$R15))+2*0.74*10000/135,1)&lt;$P15,$P15,CEILING(IF($R15="N/A",$Q15,AVERAGE($Q15:$R15))+2*0.74*10000/135,1))))</f>
        <v>N/A</v>
      </c>
      <c r="AD15" s="129">
        <f t="shared" ref="AD15:AD29" si="12">IF(AND($Q15="N/A",$R15="N/A"),"N/A",IF(CEILING(IF($R15="N/A",$Q15,AVERAGE($Q15:$R15))+2*0.52*10000/135,1)&gt;$O15+4,"N/A",IF(CEILING(IF($R15="N/A",$Q15,AVERAGE($Q15:$R15))+2*0.52*10000/135,1)&lt;$P15,$P15,CEILING(IF($R15="N/A",$Q15,AVERAGE($Q15:$R15))+2*0.52*10000/135,1))))</f>
        <v>898</v>
      </c>
      <c r="AE15" s="129">
        <f t="shared" ref="AE15:AE29" si="13">IF(AND($Q15="N/A",$R15="N/A"),"N/A",IF(CEILING(IF($R15="N/A",$Q15,AVERAGE($Q15:$R15))+2*0.36*10000/135,1)&gt;$O15+4,"N/A",IF(CEILING(IF($R15="N/A",$Q15,AVERAGE($Q15:$R15))+2*0.36*10000/135,1)&lt;$P15,$P15,CEILING(IF($R15="N/A",$Q15,AVERAGE($Q15:$R15))+2*0.36*10000/135,1))))</f>
        <v>880</v>
      </c>
    </row>
    <row r="16" spans="1:31" ht="14.85" customHeight="1">
      <c r="A16" s="52">
        <v>15</v>
      </c>
      <c r="B16" s="53"/>
      <c r="C16" s="59" t="s">
        <v>64</v>
      </c>
      <c r="D16" s="61" t="s">
        <v>65</v>
      </c>
      <c r="E16" s="53">
        <v>920</v>
      </c>
      <c r="F16" s="53">
        <v>840</v>
      </c>
      <c r="G16" s="53">
        <v>796</v>
      </c>
      <c r="H16" s="53">
        <v>245</v>
      </c>
      <c r="I16" s="53">
        <v>205</v>
      </c>
      <c r="J16" s="53">
        <v>185</v>
      </c>
      <c r="K16" s="59" t="s">
        <v>66</v>
      </c>
      <c r="L16" s="53">
        <v>313</v>
      </c>
      <c r="M16" s="54"/>
      <c r="N16" s="50" t="s">
        <v>44</v>
      </c>
      <c r="O16" s="6">
        <f t="shared" si="0"/>
        <v>920</v>
      </c>
      <c r="P16" s="6">
        <f t="shared" si="0"/>
        <v>840</v>
      </c>
      <c r="Q16" s="6">
        <f t="shared" si="1"/>
        <v>796</v>
      </c>
      <c r="R16" s="6">
        <v>800</v>
      </c>
      <c r="S16" s="6">
        <f t="shared" si="2"/>
        <v>856</v>
      </c>
      <c r="T16" s="50">
        <f t="shared" si="3"/>
        <v>22</v>
      </c>
      <c r="U16" s="50">
        <f t="shared" si="4"/>
        <v>30</v>
      </c>
      <c r="V16" s="96">
        <v>25</v>
      </c>
      <c r="W16" s="83">
        <v>20</v>
      </c>
      <c r="X16" s="4">
        <f>0</f>
        <v>0</v>
      </c>
      <c r="Y16" s="93">
        <f>2</f>
        <v>2</v>
      </c>
      <c r="Z16" s="89">
        <f t="shared" si="9"/>
        <v>0.28349999999999997</v>
      </c>
      <c r="AA16" s="38">
        <f t="shared" si="10"/>
        <v>0.29700000000000026</v>
      </c>
      <c r="AB16" s="104"/>
      <c r="AC16" s="129">
        <f t="shared" si="11"/>
        <v>908</v>
      </c>
      <c r="AD16" s="129">
        <f t="shared" si="12"/>
        <v>876</v>
      </c>
      <c r="AE16" s="129">
        <f t="shared" si="13"/>
        <v>852</v>
      </c>
    </row>
    <row r="17" spans="1:31" ht="15" customHeight="1">
      <c r="A17" s="52">
        <v>16</v>
      </c>
      <c r="B17" s="53"/>
      <c r="C17" s="59" t="s">
        <v>67</v>
      </c>
      <c r="D17" s="61" t="s">
        <v>68</v>
      </c>
      <c r="E17" s="53">
        <v>920</v>
      </c>
      <c r="F17" s="53">
        <v>854</v>
      </c>
      <c r="G17" s="53">
        <v>810</v>
      </c>
      <c r="H17" s="53">
        <v>240</v>
      </c>
      <c r="I17" s="53">
        <v>205</v>
      </c>
      <c r="J17" s="53">
        <v>185</v>
      </c>
      <c r="K17" s="59" t="s">
        <v>32</v>
      </c>
      <c r="L17" s="53">
        <v>302</v>
      </c>
      <c r="M17" s="54"/>
      <c r="N17" s="50" t="s">
        <v>44</v>
      </c>
      <c r="O17" s="6">
        <f t="shared" si="0"/>
        <v>920</v>
      </c>
      <c r="P17" s="6">
        <f t="shared" si="0"/>
        <v>854</v>
      </c>
      <c r="Q17" s="6">
        <f t="shared" si="1"/>
        <v>810</v>
      </c>
      <c r="R17" s="6">
        <v>810</v>
      </c>
      <c r="S17" s="6">
        <f t="shared" si="2"/>
        <v>870</v>
      </c>
      <c r="T17" s="50">
        <f t="shared" si="3"/>
        <v>22</v>
      </c>
      <c r="U17" s="50">
        <f t="shared" si="4"/>
        <v>30</v>
      </c>
      <c r="V17" s="96">
        <v>25</v>
      </c>
      <c r="W17" s="83">
        <v>20</v>
      </c>
      <c r="X17" s="4">
        <f>0</f>
        <v>0</v>
      </c>
      <c r="Y17" s="93">
        <f>2</f>
        <v>2</v>
      </c>
      <c r="Z17" s="89">
        <f t="shared" si="9"/>
        <v>0.29699999999999971</v>
      </c>
      <c r="AA17" s="38">
        <f t="shared" si="10"/>
        <v>0.29699999999999971</v>
      </c>
      <c r="AB17" s="104"/>
      <c r="AC17" s="129">
        <f t="shared" si="11"/>
        <v>920</v>
      </c>
      <c r="AD17" s="129">
        <f t="shared" si="12"/>
        <v>888</v>
      </c>
      <c r="AE17" s="129">
        <f t="shared" si="13"/>
        <v>864</v>
      </c>
    </row>
    <row r="18" spans="1:31" ht="14.85" customHeight="1">
      <c r="A18" s="52">
        <v>17</v>
      </c>
      <c r="B18" s="53"/>
      <c r="C18" s="59" t="s">
        <v>70</v>
      </c>
      <c r="D18" s="61" t="s">
        <v>71</v>
      </c>
      <c r="E18" s="53">
        <v>920</v>
      </c>
      <c r="F18" s="53">
        <v>840</v>
      </c>
      <c r="G18" s="53">
        <v>775</v>
      </c>
      <c r="H18" s="53">
        <v>270</v>
      </c>
      <c r="I18" s="53">
        <v>200</v>
      </c>
      <c r="J18" s="53">
        <v>190</v>
      </c>
      <c r="K18" s="59" t="s">
        <v>66</v>
      </c>
      <c r="L18" s="53">
        <v>364</v>
      </c>
      <c r="M18" s="54"/>
      <c r="N18" s="50" t="s">
        <v>44</v>
      </c>
      <c r="O18" s="6">
        <f t="shared" si="0"/>
        <v>920</v>
      </c>
      <c r="P18" s="6">
        <f t="shared" si="0"/>
        <v>840</v>
      </c>
      <c r="Q18" s="6">
        <f t="shared" si="1"/>
        <v>775</v>
      </c>
      <c r="R18" s="6">
        <v>775</v>
      </c>
      <c r="S18" s="6">
        <f t="shared" si="2"/>
        <v>856</v>
      </c>
      <c r="T18" s="50">
        <f t="shared" si="3"/>
        <v>32.5</v>
      </c>
      <c r="U18" s="50">
        <f t="shared" si="4"/>
        <v>40.5</v>
      </c>
      <c r="V18" s="96">
        <v>22.5</v>
      </c>
      <c r="W18" s="83">
        <v>22</v>
      </c>
      <c r="X18" s="100">
        <f>0</f>
        <v>0</v>
      </c>
      <c r="Y18" s="101">
        <v>1</v>
      </c>
      <c r="Z18" s="89">
        <f t="shared" si="9"/>
        <v>0.43875000000000025</v>
      </c>
      <c r="AA18" s="38">
        <f t="shared" si="10"/>
        <v>0.43875000000000025</v>
      </c>
      <c r="AB18" s="104" t="s">
        <v>72</v>
      </c>
      <c r="AC18" s="129">
        <f t="shared" si="11"/>
        <v>885</v>
      </c>
      <c r="AD18" s="129">
        <f t="shared" si="12"/>
        <v>853</v>
      </c>
      <c r="AE18" s="129">
        <f t="shared" si="13"/>
        <v>840</v>
      </c>
    </row>
    <row r="19" spans="1:31" ht="14.85" customHeight="1">
      <c r="A19" s="52">
        <v>18</v>
      </c>
      <c r="B19" s="53"/>
      <c r="C19" s="59" t="s">
        <v>73</v>
      </c>
      <c r="D19" s="61" t="s">
        <v>74</v>
      </c>
      <c r="E19" s="53">
        <v>920</v>
      </c>
      <c r="F19" s="53">
        <v>840</v>
      </c>
      <c r="G19" s="53">
        <v>775</v>
      </c>
      <c r="H19" s="53">
        <v>270</v>
      </c>
      <c r="I19" s="53">
        <v>205</v>
      </c>
      <c r="J19" s="53">
        <v>190</v>
      </c>
      <c r="K19" s="59" t="s">
        <v>66</v>
      </c>
      <c r="L19" s="53">
        <v>362</v>
      </c>
      <c r="M19" s="54"/>
      <c r="N19" s="50" t="s">
        <v>44</v>
      </c>
      <c r="O19" s="6">
        <f t="shared" si="0"/>
        <v>920</v>
      </c>
      <c r="P19" s="6">
        <f t="shared" si="0"/>
        <v>840</v>
      </c>
      <c r="Q19" s="6">
        <f t="shared" si="1"/>
        <v>775</v>
      </c>
      <c r="R19" s="6">
        <v>775</v>
      </c>
      <c r="S19" s="6">
        <f t="shared" si="2"/>
        <v>856</v>
      </c>
      <c r="T19" s="50">
        <f t="shared" si="3"/>
        <v>32.5</v>
      </c>
      <c r="U19" s="50">
        <f t="shared" si="4"/>
        <v>40.5</v>
      </c>
      <c r="V19" s="96">
        <v>25</v>
      </c>
      <c r="W19" s="83">
        <v>22</v>
      </c>
      <c r="X19" s="100">
        <f>0</f>
        <v>0</v>
      </c>
      <c r="Y19" s="101">
        <v>1</v>
      </c>
      <c r="Z19" s="89">
        <f t="shared" si="9"/>
        <v>0.43875000000000025</v>
      </c>
      <c r="AA19" s="38">
        <f t="shared" si="10"/>
        <v>0.43875000000000025</v>
      </c>
      <c r="AB19" s="104" t="s">
        <v>72</v>
      </c>
      <c r="AC19" s="129">
        <f t="shared" si="11"/>
        <v>885</v>
      </c>
      <c r="AD19" s="129">
        <f t="shared" si="12"/>
        <v>853</v>
      </c>
      <c r="AE19" s="129">
        <f t="shared" si="13"/>
        <v>840</v>
      </c>
    </row>
    <row r="20" spans="1:31" ht="14.85" customHeight="1">
      <c r="A20" s="52"/>
      <c r="B20" s="53" t="s">
        <v>44</v>
      </c>
      <c r="C20" s="59" t="s">
        <v>75</v>
      </c>
      <c r="D20" s="61" t="s">
        <v>76</v>
      </c>
      <c r="E20" s="53">
        <v>920</v>
      </c>
      <c r="F20" s="53">
        <v>840</v>
      </c>
      <c r="G20" s="53" t="s">
        <v>77</v>
      </c>
      <c r="H20" s="53">
        <v>250</v>
      </c>
      <c r="I20" s="53">
        <v>205</v>
      </c>
      <c r="J20" s="53">
        <v>185</v>
      </c>
      <c r="K20" s="59" t="s">
        <v>66</v>
      </c>
      <c r="L20" s="53">
        <v>368</v>
      </c>
      <c r="M20" s="54"/>
      <c r="N20" s="50" t="s">
        <v>44</v>
      </c>
      <c r="O20" s="6">
        <f t="shared" si="0"/>
        <v>920</v>
      </c>
      <c r="P20" s="6">
        <f t="shared" si="0"/>
        <v>840</v>
      </c>
      <c r="Q20" s="6">
        <v>780</v>
      </c>
      <c r="R20" s="6">
        <v>775</v>
      </c>
      <c r="S20" s="6">
        <f t="shared" si="2"/>
        <v>856</v>
      </c>
      <c r="T20" s="50"/>
      <c r="U20" s="50"/>
      <c r="V20" s="96">
        <v>25</v>
      </c>
      <c r="W20" s="83">
        <v>25</v>
      </c>
      <c r="X20" s="4">
        <f>0</f>
        <v>0</v>
      </c>
      <c r="Y20" s="93">
        <f>2</f>
        <v>2</v>
      </c>
      <c r="Z20" s="89">
        <f t="shared" si="9"/>
        <v>0.421875</v>
      </c>
      <c r="AA20" s="38">
        <f t="shared" si="10"/>
        <v>0.40500000000000036</v>
      </c>
      <c r="AB20" s="104" t="s">
        <v>78</v>
      </c>
      <c r="AC20" s="129">
        <f t="shared" si="11"/>
        <v>888</v>
      </c>
      <c r="AD20" s="129">
        <f t="shared" si="12"/>
        <v>855</v>
      </c>
      <c r="AE20" s="129">
        <f t="shared" si="13"/>
        <v>840</v>
      </c>
    </row>
    <row r="21" spans="1:31" ht="14.85" customHeight="1">
      <c r="A21" s="52"/>
      <c r="B21" s="53" t="s">
        <v>44</v>
      </c>
      <c r="C21" s="59" t="s">
        <v>79</v>
      </c>
      <c r="D21" s="61" t="s">
        <v>80</v>
      </c>
      <c r="E21" s="53">
        <v>920</v>
      </c>
      <c r="F21" s="53">
        <v>840</v>
      </c>
      <c r="G21" s="53" t="s">
        <v>77</v>
      </c>
      <c r="H21" s="53">
        <v>250</v>
      </c>
      <c r="I21" s="53">
        <v>205</v>
      </c>
      <c r="J21" s="53">
        <v>185</v>
      </c>
      <c r="K21" s="59" t="s">
        <v>66</v>
      </c>
      <c r="L21" s="53">
        <v>368</v>
      </c>
      <c r="M21" s="54"/>
      <c r="N21" s="50" t="s">
        <v>44</v>
      </c>
      <c r="O21" s="6">
        <f t="shared" si="0"/>
        <v>920</v>
      </c>
      <c r="P21" s="6">
        <f t="shared" si="0"/>
        <v>840</v>
      </c>
      <c r="Q21" s="6">
        <v>780</v>
      </c>
      <c r="R21" s="6">
        <v>775</v>
      </c>
      <c r="S21" s="6">
        <f t="shared" si="2"/>
        <v>856</v>
      </c>
      <c r="T21" s="50"/>
      <c r="U21" s="50"/>
      <c r="V21" s="96">
        <v>25</v>
      </c>
      <c r="W21" s="83">
        <v>25</v>
      </c>
      <c r="X21" s="4">
        <f>0</f>
        <v>0</v>
      </c>
      <c r="Y21" s="93">
        <f>2</f>
        <v>2</v>
      </c>
      <c r="Z21" s="89">
        <f t="shared" si="9"/>
        <v>0.421875</v>
      </c>
      <c r="AA21" s="38">
        <f t="shared" si="10"/>
        <v>0.40500000000000036</v>
      </c>
      <c r="AB21" s="104" t="s">
        <v>78</v>
      </c>
      <c r="AC21" s="129">
        <f t="shared" si="11"/>
        <v>888</v>
      </c>
      <c r="AD21" s="129">
        <f t="shared" si="12"/>
        <v>855</v>
      </c>
      <c r="AE21" s="129">
        <f t="shared" si="13"/>
        <v>840</v>
      </c>
    </row>
    <row r="22" spans="1:31" ht="14.85" customHeight="1">
      <c r="A22" s="52"/>
      <c r="B22" s="53" t="s">
        <v>44</v>
      </c>
      <c r="C22" s="59" t="s">
        <v>81</v>
      </c>
      <c r="D22" s="61"/>
      <c r="E22" s="53"/>
      <c r="F22" s="53"/>
      <c r="G22" s="53"/>
      <c r="H22" s="53"/>
      <c r="I22" s="53"/>
      <c r="J22" s="53"/>
      <c r="K22" s="59"/>
      <c r="L22" s="53"/>
      <c r="M22" s="54"/>
      <c r="N22" s="50"/>
      <c r="O22" s="6">
        <v>920</v>
      </c>
      <c r="P22" s="6">
        <v>840</v>
      </c>
      <c r="Q22" s="6">
        <v>800</v>
      </c>
      <c r="R22" s="6">
        <v>800</v>
      </c>
      <c r="S22" s="6"/>
      <c r="T22" s="50"/>
      <c r="U22" s="50"/>
      <c r="V22" s="96">
        <v>25</v>
      </c>
      <c r="W22" s="83">
        <v>17</v>
      </c>
      <c r="X22" s="4">
        <f>0</f>
        <v>0</v>
      </c>
      <c r="Y22" s="93">
        <f>2</f>
        <v>2</v>
      </c>
      <c r="Z22" s="89">
        <f t="shared" si="9"/>
        <v>0.27000000000000024</v>
      </c>
      <c r="AA22" s="38">
        <f t="shared" si="10"/>
        <v>0.27000000000000024</v>
      </c>
      <c r="AB22" s="104"/>
      <c r="AC22" s="129">
        <f t="shared" si="11"/>
        <v>910</v>
      </c>
      <c r="AD22" s="129">
        <f t="shared" si="12"/>
        <v>878</v>
      </c>
      <c r="AE22" s="129">
        <f t="shared" si="13"/>
        <v>854</v>
      </c>
    </row>
    <row r="23" spans="1:31" ht="24" customHeight="1">
      <c r="A23" s="52">
        <v>19</v>
      </c>
      <c r="B23" s="53"/>
      <c r="C23" s="59" t="s">
        <v>81</v>
      </c>
      <c r="D23" s="61" t="s">
        <v>84</v>
      </c>
      <c r="E23" s="53">
        <v>920</v>
      </c>
      <c r="F23" s="53">
        <v>840</v>
      </c>
      <c r="G23" s="53">
        <v>805</v>
      </c>
      <c r="H23" s="53">
        <v>245</v>
      </c>
      <c r="I23" s="53">
        <v>205</v>
      </c>
      <c r="J23" s="53">
        <v>188</v>
      </c>
      <c r="K23" s="59" t="s">
        <v>66</v>
      </c>
      <c r="L23" s="53">
        <v>313</v>
      </c>
      <c r="M23" s="54"/>
      <c r="N23" s="50" t="s">
        <v>44</v>
      </c>
      <c r="O23" s="6">
        <f t="shared" si="0"/>
        <v>920</v>
      </c>
      <c r="P23" s="6">
        <f t="shared" si="0"/>
        <v>840</v>
      </c>
      <c r="Q23" s="6">
        <v>800</v>
      </c>
      <c r="R23" s="50">
        <v>800</v>
      </c>
      <c r="S23" s="6">
        <f t="shared" si="2"/>
        <v>856</v>
      </c>
      <c r="T23" s="50">
        <f t="shared" si="3"/>
        <v>20</v>
      </c>
      <c r="U23" s="50">
        <f t="shared" si="4"/>
        <v>28</v>
      </c>
      <c r="V23" s="96">
        <v>25</v>
      </c>
      <c r="W23" s="83">
        <v>20</v>
      </c>
      <c r="X23" s="4">
        <f>0</f>
        <v>0</v>
      </c>
      <c r="Y23" s="93">
        <f>2</f>
        <v>2</v>
      </c>
      <c r="Z23" s="89">
        <f t="shared" si="9"/>
        <v>0.27000000000000024</v>
      </c>
      <c r="AA23" s="38">
        <f t="shared" si="10"/>
        <v>0.27000000000000024</v>
      </c>
      <c r="AB23" s="104" t="s">
        <v>85</v>
      </c>
      <c r="AC23" s="129">
        <f t="shared" si="11"/>
        <v>910</v>
      </c>
      <c r="AD23" s="129">
        <f t="shared" si="12"/>
        <v>878</v>
      </c>
      <c r="AE23" s="129">
        <f t="shared" si="13"/>
        <v>854</v>
      </c>
    </row>
    <row r="24" spans="1:31">
      <c r="A24" s="52">
        <v>20</v>
      </c>
      <c r="B24" s="53"/>
      <c r="C24" s="59" t="s">
        <v>88</v>
      </c>
      <c r="D24" s="61" t="s">
        <v>89</v>
      </c>
      <c r="E24" s="53">
        <v>920</v>
      </c>
      <c r="F24" s="53">
        <v>840</v>
      </c>
      <c r="G24" s="53">
        <v>805</v>
      </c>
      <c r="H24" s="53">
        <v>260</v>
      </c>
      <c r="I24" s="53">
        <v>205</v>
      </c>
      <c r="J24" s="53">
        <v>185</v>
      </c>
      <c r="K24" s="59" t="s">
        <v>32</v>
      </c>
      <c r="L24" s="53">
        <v>336</v>
      </c>
      <c r="M24" s="54"/>
      <c r="N24" s="50" t="s">
        <v>44</v>
      </c>
      <c r="O24" s="6">
        <f t="shared" si="0"/>
        <v>920</v>
      </c>
      <c r="P24" s="6">
        <f t="shared" si="0"/>
        <v>840</v>
      </c>
      <c r="Q24" s="6">
        <f t="shared" si="1"/>
        <v>805</v>
      </c>
      <c r="R24" s="41">
        <v>810.5</v>
      </c>
      <c r="S24" s="6">
        <f t="shared" si="2"/>
        <v>856</v>
      </c>
      <c r="T24" s="50">
        <f t="shared" si="3"/>
        <v>17.5</v>
      </c>
      <c r="U24" s="50">
        <f t="shared" si="4"/>
        <v>25.5</v>
      </c>
      <c r="V24" s="96">
        <v>25</v>
      </c>
      <c r="W24" s="83">
        <v>20</v>
      </c>
      <c r="X24" s="4">
        <f>0</f>
        <v>0</v>
      </c>
      <c r="Y24" s="93">
        <f>2</f>
        <v>2</v>
      </c>
      <c r="Z24" s="89">
        <f t="shared" si="9"/>
        <v>0.21768749999999987</v>
      </c>
      <c r="AA24" s="38">
        <f t="shared" si="10"/>
        <v>0.23624999999999977</v>
      </c>
      <c r="AB24" s="104" t="s">
        <v>85</v>
      </c>
      <c r="AC24" s="129">
        <f t="shared" si="11"/>
        <v>918</v>
      </c>
      <c r="AD24" s="129">
        <f t="shared" si="12"/>
        <v>885</v>
      </c>
      <c r="AE24" s="129">
        <f t="shared" si="13"/>
        <v>862</v>
      </c>
    </row>
    <row r="25" spans="1:31" ht="14.85" customHeight="1">
      <c r="A25" s="52">
        <v>21</v>
      </c>
      <c r="B25" s="53"/>
      <c r="C25" s="59" t="s">
        <v>91</v>
      </c>
      <c r="D25" s="61" t="s">
        <v>92</v>
      </c>
      <c r="E25" s="53">
        <v>920</v>
      </c>
      <c r="F25" s="53">
        <v>840</v>
      </c>
      <c r="G25" s="53">
        <v>800</v>
      </c>
      <c r="H25" s="53">
        <v>273</v>
      </c>
      <c r="I25" s="53">
        <v>205</v>
      </c>
      <c r="J25" s="53">
        <v>185</v>
      </c>
      <c r="K25" s="59" t="s">
        <v>32</v>
      </c>
      <c r="L25" s="53">
        <v>376</v>
      </c>
      <c r="M25" s="54"/>
      <c r="N25" s="50" t="s">
        <v>44</v>
      </c>
      <c r="O25" s="6">
        <f t="shared" si="0"/>
        <v>920</v>
      </c>
      <c r="P25" s="6">
        <f t="shared" si="0"/>
        <v>840</v>
      </c>
      <c r="Q25" s="6">
        <f t="shared" si="1"/>
        <v>800</v>
      </c>
      <c r="R25" s="50" t="s">
        <v>33</v>
      </c>
      <c r="S25" s="6">
        <f t="shared" si="2"/>
        <v>856</v>
      </c>
      <c r="T25" s="50">
        <f t="shared" si="3"/>
        <v>20</v>
      </c>
      <c r="U25" s="50">
        <f t="shared" si="4"/>
        <v>28</v>
      </c>
      <c r="V25" s="96">
        <v>25</v>
      </c>
      <c r="W25" s="83">
        <v>22</v>
      </c>
      <c r="X25" s="4">
        <f>0</f>
        <v>0</v>
      </c>
      <c r="Y25" s="93">
        <f>2</f>
        <v>2</v>
      </c>
      <c r="Z25" s="89" t="str">
        <f t="shared" si="9"/>
        <v>N/A</v>
      </c>
      <c r="AA25" s="38">
        <f t="shared" si="10"/>
        <v>0.27000000000000024</v>
      </c>
      <c r="AB25" s="104"/>
      <c r="AC25" s="129">
        <f t="shared" si="11"/>
        <v>910</v>
      </c>
      <c r="AD25" s="129">
        <f t="shared" si="12"/>
        <v>878</v>
      </c>
      <c r="AE25" s="129">
        <f t="shared" si="13"/>
        <v>854</v>
      </c>
    </row>
    <row r="26" spans="1:31" ht="15" customHeight="1">
      <c r="A26" s="52">
        <v>22</v>
      </c>
      <c r="B26" s="53"/>
      <c r="C26" s="59" t="s">
        <v>93</v>
      </c>
      <c r="D26" s="61" t="s">
        <v>94</v>
      </c>
      <c r="E26" s="53">
        <v>920</v>
      </c>
      <c r="F26" s="53">
        <v>840</v>
      </c>
      <c r="G26" s="53">
        <v>800</v>
      </c>
      <c r="H26" s="53">
        <v>260</v>
      </c>
      <c r="I26" s="53">
        <v>200</v>
      </c>
      <c r="J26" s="53">
        <v>185</v>
      </c>
      <c r="K26" s="59" t="s">
        <v>66</v>
      </c>
      <c r="L26" s="53">
        <v>342</v>
      </c>
      <c r="M26" s="54"/>
      <c r="N26" s="50" t="s">
        <v>44</v>
      </c>
      <c r="O26" s="6">
        <f t="shared" si="0"/>
        <v>920</v>
      </c>
      <c r="P26" s="6">
        <f t="shared" si="0"/>
        <v>840</v>
      </c>
      <c r="Q26" s="6">
        <f t="shared" si="1"/>
        <v>800</v>
      </c>
      <c r="R26" s="6">
        <v>800</v>
      </c>
      <c r="S26" s="6">
        <f t="shared" si="2"/>
        <v>856</v>
      </c>
      <c r="T26" s="50">
        <f t="shared" si="3"/>
        <v>20</v>
      </c>
      <c r="U26" s="50">
        <f t="shared" si="4"/>
        <v>28</v>
      </c>
      <c r="V26" s="96">
        <v>22.5</v>
      </c>
      <c r="W26" s="83">
        <v>22</v>
      </c>
      <c r="X26" s="4">
        <f>0</f>
        <v>0</v>
      </c>
      <c r="Y26" s="93">
        <f>2</f>
        <v>2</v>
      </c>
      <c r="Z26" s="89">
        <f t="shared" si="9"/>
        <v>0.27000000000000024</v>
      </c>
      <c r="AA26" s="38">
        <f t="shared" si="10"/>
        <v>0.27000000000000024</v>
      </c>
      <c r="AB26" s="104" t="s">
        <v>85</v>
      </c>
      <c r="AC26" s="129">
        <f t="shared" si="11"/>
        <v>910</v>
      </c>
      <c r="AD26" s="129">
        <f t="shared" si="12"/>
        <v>878</v>
      </c>
      <c r="AE26" s="129">
        <f t="shared" si="13"/>
        <v>854</v>
      </c>
    </row>
    <row r="27" spans="1:31" ht="15" customHeight="1">
      <c r="A27" s="52"/>
      <c r="B27" s="53" t="s">
        <v>44</v>
      </c>
      <c r="C27" s="59" t="s">
        <v>95</v>
      </c>
      <c r="D27" s="61"/>
      <c r="E27" s="53"/>
      <c r="F27" s="53"/>
      <c r="G27" s="53"/>
      <c r="H27" s="53"/>
      <c r="I27" s="53"/>
      <c r="J27" s="53"/>
      <c r="K27" s="59"/>
      <c r="L27" s="53"/>
      <c r="M27" s="54"/>
      <c r="N27" s="50" t="s">
        <v>44</v>
      </c>
      <c r="O27" s="6">
        <v>920</v>
      </c>
      <c r="P27" s="6">
        <v>840</v>
      </c>
      <c r="Q27" s="6">
        <v>800</v>
      </c>
      <c r="R27" s="6">
        <v>800</v>
      </c>
      <c r="S27" s="6"/>
      <c r="T27" s="50"/>
      <c r="U27" s="50"/>
      <c r="V27" s="96">
        <v>25</v>
      </c>
      <c r="W27" s="83">
        <v>22</v>
      </c>
      <c r="X27" s="4">
        <f>0</f>
        <v>0</v>
      </c>
      <c r="Y27" s="93">
        <f>2</f>
        <v>2</v>
      </c>
      <c r="Z27" s="89">
        <f t="shared" si="9"/>
        <v>0.27000000000000024</v>
      </c>
      <c r="AA27" s="38">
        <f t="shared" si="10"/>
        <v>0.27000000000000024</v>
      </c>
      <c r="AB27" s="104" t="s">
        <v>85</v>
      </c>
      <c r="AC27" s="129">
        <f t="shared" si="11"/>
        <v>910</v>
      </c>
      <c r="AD27" s="129">
        <f t="shared" si="12"/>
        <v>878</v>
      </c>
      <c r="AE27" s="129">
        <f t="shared" si="13"/>
        <v>854</v>
      </c>
    </row>
    <row r="28" spans="1:31">
      <c r="A28" s="52">
        <v>23</v>
      </c>
      <c r="B28" s="53"/>
      <c r="C28" s="59" t="s">
        <v>96</v>
      </c>
      <c r="D28" s="61" t="s">
        <v>97</v>
      </c>
      <c r="E28" s="53">
        <v>920</v>
      </c>
      <c r="F28" s="53">
        <v>840</v>
      </c>
      <c r="G28" s="53">
        <v>805</v>
      </c>
      <c r="H28" s="53">
        <v>260</v>
      </c>
      <c r="I28" s="53">
        <v>200</v>
      </c>
      <c r="J28" s="53">
        <v>185</v>
      </c>
      <c r="K28" s="59" t="s">
        <v>32</v>
      </c>
      <c r="L28" s="53">
        <v>335</v>
      </c>
      <c r="M28" s="54"/>
      <c r="N28" s="50" t="s">
        <v>44</v>
      </c>
      <c r="O28" s="6">
        <f t="shared" si="0"/>
        <v>920</v>
      </c>
      <c r="P28" s="6">
        <f t="shared" si="0"/>
        <v>840</v>
      </c>
      <c r="Q28" s="6">
        <f t="shared" si="1"/>
        <v>805</v>
      </c>
      <c r="R28" s="41">
        <v>810.5</v>
      </c>
      <c r="S28" s="6">
        <f t="shared" si="2"/>
        <v>856</v>
      </c>
      <c r="T28" s="50">
        <f t="shared" si="3"/>
        <v>17.5</v>
      </c>
      <c r="U28" s="50">
        <f t="shared" si="4"/>
        <v>25.5</v>
      </c>
      <c r="V28" s="96">
        <v>22.5</v>
      </c>
      <c r="W28" s="83">
        <v>20</v>
      </c>
      <c r="X28" s="4">
        <f>0</f>
        <v>0</v>
      </c>
      <c r="Y28" s="93">
        <f>2</f>
        <v>2</v>
      </c>
      <c r="Z28" s="89">
        <f t="shared" si="9"/>
        <v>0.21768749999999987</v>
      </c>
      <c r="AA28" s="38">
        <f t="shared" si="10"/>
        <v>0.23624999999999977</v>
      </c>
      <c r="AB28" s="104" t="s">
        <v>85</v>
      </c>
      <c r="AC28" s="129">
        <f t="shared" si="11"/>
        <v>918</v>
      </c>
      <c r="AD28" s="129">
        <f t="shared" si="12"/>
        <v>885</v>
      </c>
      <c r="AE28" s="129">
        <f t="shared" si="13"/>
        <v>862</v>
      </c>
    </row>
    <row r="29" spans="1:31" ht="14.85" customHeight="1">
      <c r="A29" s="52">
        <v>24</v>
      </c>
      <c r="B29" s="53"/>
      <c r="C29" s="59" t="s">
        <v>98</v>
      </c>
      <c r="D29" s="61" t="s">
        <v>99</v>
      </c>
      <c r="E29" s="53">
        <v>920</v>
      </c>
      <c r="F29" s="53">
        <v>854</v>
      </c>
      <c r="G29" s="53">
        <v>820</v>
      </c>
      <c r="H29" s="53">
        <v>273</v>
      </c>
      <c r="I29" s="53">
        <v>200</v>
      </c>
      <c r="J29" s="53">
        <v>185</v>
      </c>
      <c r="K29" s="59" t="s">
        <v>32</v>
      </c>
      <c r="L29" s="53">
        <v>335</v>
      </c>
      <c r="M29" s="54"/>
      <c r="N29" s="50" t="s">
        <v>44</v>
      </c>
      <c r="O29" s="6">
        <f t="shared" si="0"/>
        <v>920</v>
      </c>
      <c r="P29" s="6">
        <f t="shared" si="0"/>
        <v>854</v>
      </c>
      <c r="Q29" s="6">
        <f t="shared" si="1"/>
        <v>820</v>
      </c>
      <c r="R29" s="6">
        <v>820</v>
      </c>
      <c r="S29" s="6">
        <f t="shared" si="2"/>
        <v>870</v>
      </c>
      <c r="T29" s="50">
        <f t="shared" si="3"/>
        <v>17</v>
      </c>
      <c r="U29" s="50">
        <f t="shared" si="4"/>
        <v>25</v>
      </c>
      <c r="V29" s="96">
        <v>22.5</v>
      </c>
      <c r="W29" s="83">
        <v>17</v>
      </c>
      <c r="X29" s="4">
        <f>0</f>
        <v>0</v>
      </c>
      <c r="Y29" s="93">
        <f>2</f>
        <v>2</v>
      </c>
      <c r="Z29" s="89">
        <f t="shared" si="9"/>
        <v>0.22949999999999993</v>
      </c>
      <c r="AA29" s="38">
        <f t="shared" si="10"/>
        <v>0.22949999999999993</v>
      </c>
      <c r="AB29" s="104"/>
      <c r="AC29" s="129" t="str">
        <f t="shared" si="11"/>
        <v>N/A</v>
      </c>
      <c r="AD29" s="129">
        <f t="shared" si="12"/>
        <v>898</v>
      </c>
      <c r="AE29" s="129">
        <f t="shared" si="13"/>
        <v>874</v>
      </c>
    </row>
    <row r="30" spans="1:31" ht="14.45" hidden="1" customHeight="1">
      <c r="A30" s="269">
        <v>25</v>
      </c>
      <c r="B30" s="65"/>
      <c r="C30" s="271" t="s">
        <v>100</v>
      </c>
      <c r="D30" s="273" t="s">
        <v>101</v>
      </c>
      <c r="E30" s="63">
        <v>760</v>
      </c>
      <c r="F30" s="269">
        <v>680</v>
      </c>
      <c r="G30" s="269">
        <v>650</v>
      </c>
      <c r="H30" s="269">
        <v>240</v>
      </c>
      <c r="I30" s="269">
        <v>185</v>
      </c>
      <c r="J30" s="269">
        <v>195</v>
      </c>
      <c r="K30" s="269" t="s">
        <v>102</v>
      </c>
      <c r="L30" s="269" t="s">
        <v>103</v>
      </c>
      <c r="M30" s="54"/>
      <c r="N30" s="50" t="s">
        <v>44</v>
      </c>
      <c r="O30" s="6">
        <f>E30</f>
        <v>760</v>
      </c>
      <c r="P30" s="6">
        <f t="shared" si="0"/>
        <v>680</v>
      </c>
      <c r="Q30" s="6">
        <f t="shared" si="1"/>
        <v>650</v>
      </c>
      <c r="R30" s="6"/>
      <c r="S30" s="6">
        <f t="shared" si="2"/>
        <v>696</v>
      </c>
      <c r="T30" s="50">
        <f t="shared" si="3"/>
        <v>15</v>
      </c>
      <c r="U30" s="50">
        <f t="shared" si="4"/>
        <v>23</v>
      </c>
      <c r="V30" s="10"/>
      <c r="W30" s="10"/>
      <c r="X30" s="4">
        <f>0</f>
        <v>0</v>
      </c>
      <c r="Y30" s="93">
        <f>2</f>
        <v>2</v>
      </c>
      <c r="Z30" s="10"/>
      <c r="AA30" s="10"/>
      <c r="AB30" s="10"/>
      <c r="AC30" s="10"/>
      <c r="AD30" s="10"/>
      <c r="AE30" s="10"/>
    </row>
    <row r="31" spans="1:31" ht="14.45" hidden="1" customHeight="1">
      <c r="A31" s="270"/>
      <c r="B31" s="55"/>
      <c r="C31" s="272"/>
      <c r="D31" s="274"/>
      <c r="E31" s="63">
        <v>730</v>
      </c>
      <c r="F31" s="270">
        <f>F30</f>
        <v>680</v>
      </c>
      <c r="G31" s="270">
        <f t="shared" ref="G31:L31" si="14">G30</f>
        <v>650</v>
      </c>
      <c r="H31" s="270">
        <f t="shared" si="14"/>
        <v>240</v>
      </c>
      <c r="I31" s="270">
        <f t="shared" si="14"/>
        <v>185</v>
      </c>
      <c r="J31" s="270">
        <f t="shared" si="14"/>
        <v>195</v>
      </c>
      <c r="K31" s="270" t="str">
        <f t="shared" si="14"/>
        <v>R7</v>
      </c>
      <c r="L31" s="270" t="str">
        <f t="shared" si="14"/>
        <v>243 / 201</v>
      </c>
      <c r="M31" s="54"/>
      <c r="N31" s="50" t="s">
        <v>44</v>
      </c>
      <c r="O31" s="6">
        <f>E31</f>
        <v>730</v>
      </c>
      <c r="P31" s="6">
        <f>P30</f>
        <v>680</v>
      </c>
      <c r="Q31" s="6">
        <f>Q30</f>
        <v>650</v>
      </c>
      <c r="R31" s="6"/>
      <c r="S31" s="6">
        <f t="shared" si="2"/>
        <v>696</v>
      </c>
      <c r="T31" s="50">
        <f t="shared" si="3"/>
        <v>15</v>
      </c>
      <c r="U31" s="50">
        <f t="shared" si="4"/>
        <v>23</v>
      </c>
      <c r="V31" s="10"/>
      <c r="W31" s="10"/>
      <c r="X31" s="4">
        <f>0</f>
        <v>0</v>
      </c>
      <c r="Y31" s="93">
        <f>2</f>
        <v>2</v>
      </c>
      <c r="Z31" s="10"/>
      <c r="AA31" s="10"/>
      <c r="AB31" s="10"/>
      <c r="AC31" s="10"/>
      <c r="AD31" s="10"/>
      <c r="AE31" s="10"/>
    </row>
    <row r="32" spans="1:31" hidden="1">
      <c r="A32" s="269">
        <v>26</v>
      </c>
      <c r="B32" s="65"/>
      <c r="C32" s="271" t="s">
        <v>104</v>
      </c>
      <c r="D32" s="273" t="s">
        <v>105</v>
      </c>
      <c r="E32" s="63">
        <v>760</v>
      </c>
      <c r="F32" s="269">
        <v>680</v>
      </c>
      <c r="G32" s="269">
        <v>650</v>
      </c>
      <c r="H32" s="269">
        <v>240</v>
      </c>
      <c r="I32" s="269">
        <v>185</v>
      </c>
      <c r="J32" s="269">
        <v>195</v>
      </c>
      <c r="K32" s="269" t="s">
        <v>102</v>
      </c>
      <c r="L32" s="269" t="s">
        <v>106</v>
      </c>
      <c r="M32" s="54"/>
      <c r="N32" s="50" t="s">
        <v>44</v>
      </c>
      <c r="O32" s="6">
        <f t="shared" ref="O32:O33" si="15">E32</f>
        <v>760</v>
      </c>
      <c r="P32" s="6">
        <f t="shared" si="0"/>
        <v>680</v>
      </c>
      <c r="Q32" s="6">
        <f t="shared" si="1"/>
        <v>650</v>
      </c>
      <c r="R32" s="6"/>
      <c r="S32" s="6">
        <f t="shared" si="2"/>
        <v>696</v>
      </c>
      <c r="T32" s="50">
        <f t="shared" si="3"/>
        <v>15</v>
      </c>
      <c r="U32" s="50">
        <f t="shared" si="4"/>
        <v>23</v>
      </c>
      <c r="V32" s="10"/>
      <c r="W32" s="10"/>
      <c r="X32" s="4">
        <f>0</f>
        <v>0</v>
      </c>
      <c r="Y32" s="93">
        <f>2</f>
        <v>2</v>
      </c>
      <c r="Z32" s="10"/>
      <c r="AA32" s="10"/>
      <c r="AB32" s="10"/>
      <c r="AC32" s="10"/>
      <c r="AD32" s="10"/>
      <c r="AE32" s="10"/>
    </row>
    <row r="33" spans="1:31" hidden="1">
      <c r="A33" s="270"/>
      <c r="B33" s="55"/>
      <c r="C33" s="272"/>
      <c r="D33" s="274"/>
      <c r="E33" s="63">
        <v>730</v>
      </c>
      <c r="F33" s="270"/>
      <c r="G33" s="270"/>
      <c r="H33" s="270"/>
      <c r="I33" s="270"/>
      <c r="J33" s="270"/>
      <c r="K33" s="270"/>
      <c r="L33" s="270"/>
      <c r="M33" s="54"/>
      <c r="N33" s="50" t="s">
        <v>44</v>
      </c>
      <c r="O33" s="6">
        <f t="shared" si="15"/>
        <v>730</v>
      </c>
      <c r="P33" s="6">
        <f>P32</f>
        <v>680</v>
      </c>
      <c r="Q33" s="6">
        <f>Q32</f>
        <v>650</v>
      </c>
      <c r="R33" s="6"/>
      <c r="S33" s="6">
        <f t="shared" si="2"/>
        <v>696</v>
      </c>
      <c r="T33" s="50">
        <f t="shared" si="3"/>
        <v>15</v>
      </c>
      <c r="U33" s="50">
        <f t="shared" si="4"/>
        <v>23</v>
      </c>
      <c r="V33" s="10"/>
      <c r="W33" s="10"/>
      <c r="X33" s="4">
        <f>0</f>
        <v>0</v>
      </c>
      <c r="Y33" s="93">
        <f>2</f>
        <v>2</v>
      </c>
      <c r="Z33" s="10"/>
      <c r="AA33" s="10"/>
      <c r="AB33" s="10"/>
      <c r="AC33" s="10"/>
      <c r="AD33" s="10"/>
      <c r="AE33" s="10"/>
    </row>
    <row r="34" spans="1:31" hidden="1">
      <c r="A34" s="52">
        <v>27</v>
      </c>
      <c r="B34" s="52"/>
      <c r="C34" s="59" t="s">
        <v>107</v>
      </c>
      <c r="D34" s="62" t="s">
        <v>108</v>
      </c>
      <c r="E34" s="52">
        <v>840</v>
      </c>
      <c r="F34" s="52">
        <v>760</v>
      </c>
      <c r="G34" s="52">
        <v>730</v>
      </c>
      <c r="H34" s="52">
        <v>225</v>
      </c>
      <c r="I34" s="52">
        <v>185</v>
      </c>
      <c r="J34" s="52">
        <v>195</v>
      </c>
      <c r="K34" s="63" t="s">
        <v>66</v>
      </c>
      <c r="L34" s="52">
        <v>283</v>
      </c>
      <c r="M34" s="54"/>
      <c r="N34" s="50" t="s">
        <v>44</v>
      </c>
      <c r="O34" s="6">
        <f t="shared" si="0"/>
        <v>840</v>
      </c>
      <c r="P34" s="6">
        <f t="shared" si="0"/>
        <v>760</v>
      </c>
      <c r="Q34" s="6">
        <f t="shared" si="1"/>
        <v>730</v>
      </c>
      <c r="R34" s="6"/>
      <c r="S34" s="6">
        <f t="shared" si="2"/>
        <v>776</v>
      </c>
      <c r="T34" s="50">
        <f t="shared" si="3"/>
        <v>15</v>
      </c>
      <c r="U34" s="50">
        <f t="shared" si="4"/>
        <v>23</v>
      </c>
      <c r="V34" s="10"/>
      <c r="W34" s="10"/>
      <c r="X34" s="4">
        <f>0</f>
        <v>0</v>
      </c>
      <c r="Y34" s="93">
        <f>2</f>
        <v>2</v>
      </c>
      <c r="Z34" s="10"/>
      <c r="AA34" s="10"/>
      <c r="AB34" s="10"/>
      <c r="AC34" s="10"/>
      <c r="AD34" s="10"/>
      <c r="AE34" s="10"/>
    </row>
    <row r="35" spans="1:31" ht="25.5">
      <c r="A35" s="52">
        <v>28</v>
      </c>
      <c r="B35" s="53"/>
      <c r="C35" s="53">
        <v>409</v>
      </c>
      <c r="D35" s="61" t="s">
        <v>109</v>
      </c>
      <c r="E35" s="53">
        <v>920</v>
      </c>
      <c r="F35" s="53">
        <v>830</v>
      </c>
      <c r="G35" s="53">
        <v>790</v>
      </c>
      <c r="H35" s="59" t="s">
        <v>110</v>
      </c>
      <c r="I35" s="53">
        <v>185</v>
      </c>
      <c r="J35" s="53">
        <v>190</v>
      </c>
      <c r="K35" s="59" t="s">
        <v>32</v>
      </c>
      <c r="L35" s="53">
        <v>351</v>
      </c>
      <c r="M35" s="54"/>
      <c r="N35" s="50"/>
      <c r="O35" s="6">
        <f t="shared" si="0"/>
        <v>920</v>
      </c>
      <c r="P35" s="6">
        <f t="shared" si="0"/>
        <v>830</v>
      </c>
      <c r="Q35" s="6">
        <f t="shared" si="1"/>
        <v>790</v>
      </c>
      <c r="R35" s="6">
        <v>790</v>
      </c>
      <c r="S35" s="6">
        <f t="shared" si="2"/>
        <v>846</v>
      </c>
      <c r="T35" s="50">
        <f t="shared" si="3"/>
        <v>20</v>
      </c>
      <c r="U35" s="50">
        <f t="shared" si="4"/>
        <v>28</v>
      </c>
      <c r="V35" s="41">
        <v>20</v>
      </c>
      <c r="W35" s="50">
        <v>19</v>
      </c>
      <c r="X35" s="4">
        <f>0</f>
        <v>0</v>
      </c>
      <c r="Y35" s="93">
        <f>2</f>
        <v>2</v>
      </c>
      <c r="Z35" s="34">
        <f t="shared" ref="Z35:Z39" si="16">IF(R35="N/A","N/A",(0.5*P35/100-0.5*AVERAGE(Q35:R35)/100)*1.35)</f>
        <v>0.27000000000000024</v>
      </c>
      <c r="AA35" s="38">
        <f t="shared" ref="AA35:AA39" si="17">IF(Q35="N/A","N/A",(0.5*P35/100-0.5*Q35/100)*1.35)</f>
        <v>0.27000000000000024</v>
      </c>
      <c r="AB35" s="38"/>
      <c r="AC35" s="129">
        <f t="shared" ref="AC35:AC39" si="18">IF(AND($Q35="N/A",$R35="N/A"),"N/A",IF(CEILING(IF($R35="N/A",$Q35,AVERAGE($Q35:$R35))+2*0.74*10000/135,1)&gt;$O35+4,"N/A",IF(CEILING(IF($R35="N/A",$Q35,AVERAGE($Q35:$R35))+2*0.74*10000/135,1)&lt;$P35,$P35,CEILING(IF($R35="N/A",$Q35,AVERAGE($Q35:$R35))+2*0.74*10000/135,1))))</f>
        <v>900</v>
      </c>
      <c r="AD35" s="129">
        <f t="shared" ref="AD35:AD39" si="19">IF(AND($Q35="N/A",$R35="N/A"),"N/A",IF(CEILING(IF($R35="N/A",$Q35,AVERAGE($Q35:$R35))+2*0.52*10000/135,1)&gt;$O35+4,"N/A",IF(CEILING(IF($R35="N/A",$Q35,AVERAGE($Q35:$R35))+2*0.52*10000/135,1)&lt;$P35,$P35,CEILING(IF($R35="N/A",$Q35,AVERAGE($Q35:$R35))+2*0.52*10000/135,1))))</f>
        <v>868</v>
      </c>
      <c r="AE35" s="129">
        <f t="shared" ref="AE35:AE39" si="20">IF(AND($Q35="N/A",$R35="N/A"),"N/A",IF(CEILING(IF($R35="N/A",$Q35,AVERAGE($Q35:$R35))+2*0.36*10000/135,1)&gt;$O35+4,"N/A",IF(CEILING(IF($R35="N/A",$Q35,AVERAGE($Q35:$R35))+2*0.36*10000/135,1)&lt;$P35,$P35,CEILING(IF($R35="N/A",$Q35,AVERAGE($Q35:$R35))+2*0.36*10000/135,1))))</f>
        <v>844</v>
      </c>
    </row>
    <row r="36" spans="1:31" ht="15" customHeight="1">
      <c r="A36" s="52">
        <v>29</v>
      </c>
      <c r="B36" s="53"/>
      <c r="C36" s="53">
        <v>428</v>
      </c>
      <c r="D36" s="61" t="s">
        <v>111</v>
      </c>
      <c r="E36" s="53">
        <v>920</v>
      </c>
      <c r="F36" s="53">
        <v>854</v>
      </c>
      <c r="G36" s="53">
        <v>820</v>
      </c>
      <c r="H36" s="59" t="s">
        <v>112</v>
      </c>
      <c r="I36" s="53">
        <v>200</v>
      </c>
      <c r="J36" s="53">
        <v>185</v>
      </c>
      <c r="K36" s="59" t="s">
        <v>32</v>
      </c>
      <c r="L36" s="53">
        <v>366</v>
      </c>
      <c r="M36" s="54"/>
      <c r="N36" s="50"/>
      <c r="O36" s="6">
        <f t="shared" si="0"/>
        <v>920</v>
      </c>
      <c r="P36" s="6">
        <f t="shared" si="0"/>
        <v>854</v>
      </c>
      <c r="Q36" s="6">
        <f t="shared" si="1"/>
        <v>820</v>
      </c>
      <c r="R36" s="50" t="s">
        <v>33</v>
      </c>
      <c r="S36" s="6">
        <f t="shared" si="2"/>
        <v>870</v>
      </c>
      <c r="T36" s="50">
        <f t="shared" si="3"/>
        <v>17</v>
      </c>
      <c r="U36" s="50">
        <f t="shared" si="4"/>
        <v>25</v>
      </c>
      <c r="V36" s="96">
        <v>22.5</v>
      </c>
      <c r="W36" s="83">
        <v>22</v>
      </c>
      <c r="X36" s="4">
        <f>0</f>
        <v>0</v>
      </c>
      <c r="Y36" s="93">
        <f>2</f>
        <v>2</v>
      </c>
      <c r="Z36" s="89" t="str">
        <f t="shared" si="16"/>
        <v>N/A</v>
      </c>
      <c r="AA36" s="38">
        <f t="shared" si="17"/>
        <v>0.22949999999999993</v>
      </c>
      <c r="AB36" s="104" t="s">
        <v>33</v>
      </c>
      <c r="AC36" s="129" t="str">
        <f t="shared" si="18"/>
        <v>N/A</v>
      </c>
      <c r="AD36" s="129">
        <f t="shared" si="19"/>
        <v>898</v>
      </c>
      <c r="AE36" s="129">
        <f t="shared" si="20"/>
        <v>874</v>
      </c>
    </row>
    <row r="37" spans="1:31">
      <c r="A37" s="52">
        <v>30</v>
      </c>
      <c r="B37" s="53"/>
      <c r="C37" s="59" t="s">
        <v>113</v>
      </c>
      <c r="D37" s="61" t="s">
        <v>114</v>
      </c>
      <c r="E37" s="53">
        <v>920</v>
      </c>
      <c r="F37" s="53">
        <v>840</v>
      </c>
      <c r="G37" s="53">
        <v>800</v>
      </c>
      <c r="H37" s="53">
        <v>270</v>
      </c>
      <c r="I37" s="53">
        <v>205</v>
      </c>
      <c r="J37" s="53">
        <v>185</v>
      </c>
      <c r="K37" s="59" t="s">
        <v>66</v>
      </c>
      <c r="L37" s="53">
        <v>340</v>
      </c>
      <c r="M37" s="54"/>
      <c r="N37" s="50" t="s">
        <v>44</v>
      </c>
      <c r="O37" s="6">
        <f t="shared" si="0"/>
        <v>920</v>
      </c>
      <c r="P37" s="6">
        <f t="shared" si="0"/>
        <v>840</v>
      </c>
      <c r="Q37" s="6">
        <f t="shared" si="1"/>
        <v>800</v>
      </c>
      <c r="R37" s="50">
        <v>800</v>
      </c>
      <c r="S37" s="6">
        <f t="shared" si="2"/>
        <v>856</v>
      </c>
      <c r="T37" s="50">
        <f t="shared" si="3"/>
        <v>20</v>
      </c>
      <c r="U37" s="50">
        <f t="shared" si="4"/>
        <v>28</v>
      </c>
      <c r="V37" s="96">
        <v>25</v>
      </c>
      <c r="W37" s="83">
        <v>17</v>
      </c>
      <c r="X37" s="4">
        <f>0</f>
        <v>0</v>
      </c>
      <c r="Y37" s="93">
        <f>2</f>
        <v>2</v>
      </c>
      <c r="Z37" s="89">
        <f t="shared" si="16"/>
        <v>0.27000000000000024</v>
      </c>
      <c r="AA37" s="38">
        <f t="shared" si="17"/>
        <v>0.27000000000000024</v>
      </c>
      <c r="AB37" s="104"/>
      <c r="AC37" s="129">
        <f t="shared" si="18"/>
        <v>910</v>
      </c>
      <c r="AD37" s="129">
        <f t="shared" si="19"/>
        <v>878</v>
      </c>
      <c r="AE37" s="129">
        <f t="shared" si="20"/>
        <v>854</v>
      </c>
    </row>
    <row r="38" spans="1:31" ht="25.5">
      <c r="A38" s="52">
        <v>31</v>
      </c>
      <c r="B38" s="53"/>
      <c r="C38" s="59" t="s">
        <v>115</v>
      </c>
      <c r="D38" s="61" t="s">
        <v>116</v>
      </c>
      <c r="E38" s="53">
        <v>920</v>
      </c>
      <c r="F38" s="53">
        <v>840</v>
      </c>
      <c r="G38" s="53">
        <v>790</v>
      </c>
      <c r="H38" s="59" t="s">
        <v>117</v>
      </c>
      <c r="I38" s="53">
        <v>185</v>
      </c>
      <c r="J38" s="53">
        <v>190</v>
      </c>
      <c r="K38" s="59" t="s">
        <v>66</v>
      </c>
      <c r="L38" s="53">
        <v>373</v>
      </c>
      <c r="M38" s="54"/>
      <c r="N38" s="50" t="s">
        <v>44</v>
      </c>
      <c r="O38" s="6">
        <f t="shared" si="0"/>
        <v>920</v>
      </c>
      <c r="P38" s="6">
        <v>830</v>
      </c>
      <c r="Q38" s="6">
        <f t="shared" si="1"/>
        <v>790</v>
      </c>
      <c r="R38" s="50">
        <v>790</v>
      </c>
      <c r="S38" s="6">
        <f t="shared" si="2"/>
        <v>846</v>
      </c>
      <c r="T38" s="50">
        <f t="shared" si="3"/>
        <v>20</v>
      </c>
      <c r="U38" s="50">
        <f t="shared" si="4"/>
        <v>28</v>
      </c>
      <c r="V38" s="41">
        <v>20</v>
      </c>
      <c r="W38" s="50">
        <v>20</v>
      </c>
      <c r="X38" s="4">
        <f>0</f>
        <v>0</v>
      </c>
      <c r="Y38" s="93">
        <f>2</f>
        <v>2</v>
      </c>
      <c r="Z38" s="34">
        <f t="shared" si="16"/>
        <v>0.27000000000000024</v>
      </c>
      <c r="AA38" s="38">
        <f t="shared" si="17"/>
        <v>0.27000000000000024</v>
      </c>
      <c r="AB38" s="38"/>
      <c r="AC38" s="129">
        <f t="shared" si="18"/>
        <v>900</v>
      </c>
      <c r="AD38" s="129">
        <f t="shared" si="19"/>
        <v>868</v>
      </c>
      <c r="AE38" s="129">
        <f t="shared" si="20"/>
        <v>844</v>
      </c>
    </row>
    <row r="39" spans="1:31">
      <c r="A39" s="52">
        <v>32</v>
      </c>
      <c r="B39" s="53"/>
      <c r="C39" s="59" t="s">
        <v>119</v>
      </c>
      <c r="D39" s="61" t="s">
        <v>120</v>
      </c>
      <c r="E39" s="53">
        <v>920</v>
      </c>
      <c r="F39" s="53">
        <v>840</v>
      </c>
      <c r="G39" s="53">
        <v>800</v>
      </c>
      <c r="H39" s="53">
        <v>260</v>
      </c>
      <c r="I39" s="53">
        <v>215</v>
      </c>
      <c r="J39" s="53">
        <v>188</v>
      </c>
      <c r="K39" s="59" t="s">
        <v>66</v>
      </c>
      <c r="L39" s="53">
        <v>323</v>
      </c>
      <c r="M39" s="54"/>
      <c r="N39" s="50" t="s">
        <v>44</v>
      </c>
      <c r="O39" s="6">
        <f t="shared" si="0"/>
        <v>920</v>
      </c>
      <c r="P39" s="6">
        <f t="shared" si="0"/>
        <v>840</v>
      </c>
      <c r="Q39" s="6">
        <f t="shared" si="1"/>
        <v>800</v>
      </c>
      <c r="R39" s="50">
        <v>800</v>
      </c>
      <c r="S39" s="6">
        <f t="shared" si="2"/>
        <v>856</v>
      </c>
      <c r="T39" s="50">
        <f t="shared" si="3"/>
        <v>20</v>
      </c>
      <c r="U39" s="50">
        <f t="shared" si="4"/>
        <v>28</v>
      </c>
      <c r="V39" s="96">
        <v>25</v>
      </c>
      <c r="W39" s="83">
        <v>20</v>
      </c>
      <c r="X39" s="4">
        <f>0</f>
        <v>0</v>
      </c>
      <c r="Y39" s="93">
        <f>2</f>
        <v>2</v>
      </c>
      <c r="Z39" s="89">
        <f t="shared" si="16"/>
        <v>0.27000000000000024</v>
      </c>
      <c r="AA39" s="38">
        <f t="shared" si="17"/>
        <v>0.27000000000000024</v>
      </c>
      <c r="AB39" s="104" t="s">
        <v>85</v>
      </c>
      <c r="AC39" s="129">
        <f t="shared" si="18"/>
        <v>910</v>
      </c>
      <c r="AD39" s="129">
        <f t="shared" si="19"/>
        <v>878</v>
      </c>
      <c r="AE39" s="129">
        <f t="shared" si="20"/>
        <v>854</v>
      </c>
    </row>
    <row r="40" spans="1:31" hidden="1">
      <c r="A40" s="52">
        <v>33</v>
      </c>
      <c r="B40" s="52"/>
      <c r="C40" s="59" t="s">
        <v>122</v>
      </c>
      <c r="D40" s="62" t="s">
        <v>123</v>
      </c>
      <c r="E40" s="52">
        <v>1000</v>
      </c>
      <c r="F40" s="52">
        <v>920</v>
      </c>
      <c r="G40" s="52">
        <v>880</v>
      </c>
      <c r="H40" s="52">
        <v>270</v>
      </c>
      <c r="I40" s="52">
        <v>205</v>
      </c>
      <c r="J40" s="52">
        <v>190</v>
      </c>
      <c r="K40" s="63" t="s">
        <v>66</v>
      </c>
      <c r="L40" s="52">
        <v>403</v>
      </c>
      <c r="M40" s="54"/>
      <c r="N40" s="50" t="s">
        <v>44</v>
      </c>
      <c r="O40" s="6">
        <f t="shared" si="0"/>
        <v>1000</v>
      </c>
      <c r="P40" s="6">
        <f t="shared" si="0"/>
        <v>920</v>
      </c>
      <c r="Q40" s="6">
        <f t="shared" si="1"/>
        <v>880</v>
      </c>
      <c r="R40" s="6"/>
      <c r="S40" s="6">
        <f t="shared" si="2"/>
        <v>936</v>
      </c>
      <c r="T40" s="50">
        <f t="shared" si="3"/>
        <v>20</v>
      </c>
      <c r="U40" s="50">
        <f t="shared" si="4"/>
        <v>28</v>
      </c>
      <c r="V40" s="10"/>
      <c r="W40" s="10"/>
      <c r="X40" s="4">
        <f>0</f>
        <v>0</v>
      </c>
      <c r="Y40" s="93">
        <f>2</f>
        <v>2</v>
      </c>
      <c r="Z40" s="10"/>
      <c r="AA40" s="10"/>
      <c r="AB40" s="10"/>
      <c r="AC40" s="10"/>
      <c r="AD40" s="10"/>
      <c r="AE40" s="10"/>
    </row>
    <row r="41" spans="1:31">
      <c r="A41" s="52">
        <v>34</v>
      </c>
      <c r="B41" s="53"/>
      <c r="C41" s="59" t="s">
        <v>124</v>
      </c>
      <c r="D41" s="61" t="s">
        <v>125</v>
      </c>
      <c r="E41" s="53">
        <v>920</v>
      </c>
      <c r="F41" s="53">
        <v>840</v>
      </c>
      <c r="G41" s="53">
        <v>780</v>
      </c>
      <c r="H41" s="53">
        <v>270</v>
      </c>
      <c r="I41" s="53">
        <v>215</v>
      </c>
      <c r="J41" s="53">
        <v>185</v>
      </c>
      <c r="K41" s="59" t="s">
        <v>66</v>
      </c>
      <c r="L41" s="53">
        <v>369</v>
      </c>
      <c r="M41" s="54"/>
      <c r="N41" s="50" t="s">
        <v>44</v>
      </c>
      <c r="O41" s="6">
        <f t="shared" si="0"/>
        <v>920</v>
      </c>
      <c r="P41" s="6">
        <f t="shared" si="0"/>
        <v>840</v>
      </c>
      <c r="Q41" s="6">
        <f t="shared" si="1"/>
        <v>780</v>
      </c>
      <c r="R41" s="50">
        <v>775</v>
      </c>
      <c r="S41" s="6">
        <f t="shared" si="2"/>
        <v>856</v>
      </c>
      <c r="T41" s="50">
        <f t="shared" si="3"/>
        <v>30</v>
      </c>
      <c r="U41" s="50">
        <f t="shared" si="4"/>
        <v>38</v>
      </c>
      <c r="V41" s="96">
        <v>25</v>
      </c>
      <c r="W41" s="83">
        <v>25</v>
      </c>
      <c r="X41" s="4">
        <f>0</f>
        <v>0</v>
      </c>
      <c r="Y41" s="93">
        <f>2</f>
        <v>2</v>
      </c>
      <c r="Z41" s="89">
        <f t="shared" ref="Z41:Z55" si="21">IF(R41="N/A","N/A",(0.5*P41/100-0.5*AVERAGE(Q41:R41)/100)*1.35)</f>
        <v>0.421875</v>
      </c>
      <c r="AA41" s="38">
        <f t="shared" ref="AA41:AA44" si="22">IF(Q41="N/A","N/A",(0.5*P41/100-0.5*Q41/100)*1.35)</f>
        <v>0.40500000000000036</v>
      </c>
      <c r="AB41" s="104" t="s">
        <v>78</v>
      </c>
      <c r="AC41" s="129">
        <f t="shared" ref="AC41:AC44" si="23">IF(AND($Q41="N/A",$R41="N/A"),"N/A",IF(CEILING(IF($R41="N/A",$Q41,AVERAGE($Q41:$R41))+2*0.74*10000/135,1)&gt;$O41+4,"N/A",IF(CEILING(IF($R41="N/A",$Q41,AVERAGE($Q41:$R41))+2*0.74*10000/135,1)&lt;$P41,$P41,CEILING(IF($R41="N/A",$Q41,AVERAGE($Q41:$R41))+2*0.74*10000/135,1))))</f>
        <v>888</v>
      </c>
      <c r="AD41" s="129">
        <f t="shared" ref="AD41:AD44" si="24">IF(AND($Q41="N/A",$R41="N/A"),"N/A",IF(CEILING(IF($R41="N/A",$Q41,AVERAGE($Q41:$R41))+2*0.52*10000/135,1)&gt;$O41+4,"N/A",IF(CEILING(IF($R41="N/A",$Q41,AVERAGE($Q41:$R41))+2*0.52*10000/135,1)&lt;$P41,$P41,CEILING(IF($R41="N/A",$Q41,AVERAGE($Q41:$R41))+2*0.52*10000/135,1))))</f>
        <v>855</v>
      </c>
      <c r="AE41" s="129">
        <f t="shared" ref="AE41:AE44" si="25">IF(AND($Q41="N/A",$R41="N/A"),"N/A",IF(CEILING(IF($R41="N/A",$Q41,AVERAGE($Q41:$R41))+2*0.36*10000/135,1)&gt;$O41+4,"N/A",IF(CEILING(IF($R41="N/A",$Q41,AVERAGE($Q41:$R41))+2*0.36*10000/135,1)&lt;$P41,$P41,CEILING(IF($R41="N/A",$Q41,AVERAGE($Q41:$R41))+2*0.36*10000/135,1))))</f>
        <v>840</v>
      </c>
    </row>
    <row r="42" spans="1:31" ht="14.25" customHeight="1">
      <c r="A42" s="52">
        <v>35</v>
      </c>
      <c r="B42" s="53"/>
      <c r="C42" s="59" t="s">
        <v>126</v>
      </c>
      <c r="D42" s="61" t="s">
        <v>127</v>
      </c>
      <c r="E42" s="53">
        <v>920</v>
      </c>
      <c r="F42" s="53">
        <v>854</v>
      </c>
      <c r="G42" s="53">
        <v>820</v>
      </c>
      <c r="H42" s="59" t="s">
        <v>128</v>
      </c>
      <c r="I42" s="53">
        <v>200</v>
      </c>
      <c r="J42" s="53">
        <v>185</v>
      </c>
      <c r="K42" s="59" t="s">
        <v>32</v>
      </c>
      <c r="L42" s="53">
        <v>366</v>
      </c>
      <c r="M42" s="54"/>
      <c r="N42" s="50"/>
      <c r="O42" s="6">
        <f t="shared" si="0"/>
        <v>920</v>
      </c>
      <c r="P42" s="6">
        <f t="shared" si="0"/>
        <v>854</v>
      </c>
      <c r="Q42" s="6">
        <f t="shared" si="1"/>
        <v>820</v>
      </c>
      <c r="R42" s="50" t="s">
        <v>33</v>
      </c>
      <c r="S42" s="6">
        <f t="shared" si="2"/>
        <v>870</v>
      </c>
      <c r="T42" s="50">
        <f t="shared" si="3"/>
        <v>17</v>
      </c>
      <c r="U42" s="50">
        <f t="shared" si="4"/>
        <v>25</v>
      </c>
      <c r="V42" s="97">
        <v>22.5</v>
      </c>
      <c r="W42" s="83">
        <v>22</v>
      </c>
      <c r="X42" s="4">
        <f>0</f>
        <v>0</v>
      </c>
      <c r="Y42" s="93">
        <f>2</f>
        <v>2</v>
      </c>
      <c r="Z42" s="89" t="str">
        <f t="shared" si="21"/>
        <v>N/A</v>
      </c>
      <c r="AA42" s="38">
        <f t="shared" si="22"/>
        <v>0.22949999999999993</v>
      </c>
      <c r="AB42" s="104" t="s">
        <v>33</v>
      </c>
      <c r="AC42" s="129" t="str">
        <f t="shared" si="23"/>
        <v>N/A</v>
      </c>
      <c r="AD42" s="129">
        <f t="shared" si="24"/>
        <v>898</v>
      </c>
      <c r="AE42" s="129">
        <f t="shared" si="25"/>
        <v>874</v>
      </c>
    </row>
    <row r="43" spans="1:31">
      <c r="A43" s="52">
        <v>36</v>
      </c>
      <c r="B43" s="53"/>
      <c r="C43" s="59" t="s">
        <v>126</v>
      </c>
      <c r="D43" s="61" t="s">
        <v>129</v>
      </c>
      <c r="E43" s="53">
        <v>920</v>
      </c>
      <c r="F43" s="53">
        <v>840</v>
      </c>
      <c r="G43" s="53">
        <v>810</v>
      </c>
      <c r="H43" s="53">
        <v>240</v>
      </c>
      <c r="I43" s="53">
        <v>200</v>
      </c>
      <c r="J43" s="53">
        <v>185</v>
      </c>
      <c r="K43" s="59" t="s">
        <v>32</v>
      </c>
      <c r="L43" s="53">
        <v>290</v>
      </c>
      <c r="M43" s="54"/>
      <c r="N43" s="50"/>
      <c r="O43" s="6">
        <f t="shared" si="0"/>
        <v>920</v>
      </c>
      <c r="P43" s="6">
        <f t="shared" si="0"/>
        <v>840</v>
      </c>
      <c r="Q43" s="6">
        <f t="shared" si="1"/>
        <v>810</v>
      </c>
      <c r="R43" s="50" t="s">
        <v>33</v>
      </c>
      <c r="S43" s="6">
        <f t="shared" si="2"/>
        <v>856</v>
      </c>
      <c r="T43" s="50">
        <f t="shared" si="3"/>
        <v>15</v>
      </c>
      <c r="U43" s="50">
        <f t="shared" si="4"/>
        <v>23</v>
      </c>
      <c r="V43" s="97">
        <v>22.5</v>
      </c>
      <c r="W43" s="83">
        <v>20</v>
      </c>
      <c r="X43" s="4">
        <f>0</f>
        <v>0</v>
      </c>
      <c r="Y43" s="93">
        <f>2</f>
        <v>2</v>
      </c>
      <c r="Z43" s="89" t="str">
        <f t="shared" si="21"/>
        <v>N/A</v>
      </c>
      <c r="AA43" s="38">
        <f t="shared" si="22"/>
        <v>0.20250000000000049</v>
      </c>
      <c r="AB43" s="104" t="s">
        <v>33</v>
      </c>
      <c r="AC43" s="129">
        <f t="shared" si="23"/>
        <v>920</v>
      </c>
      <c r="AD43" s="129">
        <f t="shared" si="24"/>
        <v>888</v>
      </c>
      <c r="AE43" s="129">
        <f t="shared" si="25"/>
        <v>864</v>
      </c>
    </row>
    <row r="44" spans="1:31" ht="25.5">
      <c r="A44" s="52">
        <v>37</v>
      </c>
      <c r="B44" s="53"/>
      <c r="C44" s="59" t="s">
        <v>132</v>
      </c>
      <c r="D44" s="61" t="s">
        <v>133</v>
      </c>
      <c r="E44" s="53">
        <v>920</v>
      </c>
      <c r="F44" s="53">
        <v>830</v>
      </c>
      <c r="G44" s="53">
        <v>790</v>
      </c>
      <c r="H44" s="59" t="s">
        <v>117</v>
      </c>
      <c r="I44" s="53">
        <v>185</v>
      </c>
      <c r="J44" s="53">
        <v>190</v>
      </c>
      <c r="K44" s="59" t="s">
        <v>32</v>
      </c>
      <c r="L44" s="53">
        <v>351</v>
      </c>
      <c r="M44" s="54"/>
      <c r="N44" s="50"/>
      <c r="O44" s="6">
        <f t="shared" si="0"/>
        <v>920</v>
      </c>
      <c r="P44" s="6">
        <f t="shared" si="0"/>
        <v>830</v>
      </c>
      <c r="Q44" s="6">
        <f t="shared" si="1"/>
        <v>790</v>
      </c>
      <c r="R44" s="50" t="s">
        <v>33</v>
      </c>
      <c r="S44" s="6">
        <f t="shared" si="2"/>
        <v>846</v>
      </c>
      <c r="T44" s="50">
        <f t="shared" si="3"/>
        <v>20</v>
      </c>
      <c r="U44" s="50">
        <f t="shared" si="4"/>
        <v>28</v>
      </c>
      <c r="V44" s="98">
        <v>20</v>
      </c>
      <c r="W44" s="50">
        <v>19</v>
      </c>
      <c r="X44" s="4">
        <f>0</f>
        <v>0</v>
      </c>
      <c r="Y44" s="93">
        <f>2</f>
        <v>2</v>
      </c>
      <c r="Z44" s="34" t="str">
        <f t="shared" si="21"/>
        <v>N/A</v>
      </c>
      <c r="AA44" s="38">
        <f t="shared" si="22"/>
        <v>0.27000000000000024</v>
      </c>
      <c r="AB44" s="38"/>
      <c r="AC44" s="129">
        <f t="shared" si="23"/>
        <v>900</v>
      </c>
      <c r="AD44" s="129">
        <f t="shared" si="24"/>
        <v>868</v>
      </c>
      <c r="AE44" s="129">
        <f t="shared" si="25"/>
        <v>844</v>
      </c>
    </row>
    <row r="45" spans="1:31" hidden="1">
      <c r="A45" s="52">
        <v>38</v>
      </c>
      <c r="B45" s="52"/>
      <c r="C45" s="59" t="s">
        <v>134</v>
      </c>
      <c r="D45" s="62" t="s">
        <v>135</v>
      </c>
      <c r="E45" s="52">
        <v>1000</v>
      </c>
      <c r="F45" s="52">
        <v>900</v>
      </c>
      <c r="G45" s="52">
        <v>723</v>
      </c>
      <c r="H45" s="52">
        <v>250</v>
      </c>
      <c r="I45" s="52">
        <v>185</v>
      </c>
      <c r="J45" s="52">
        <v>185</v>
      </c>
      <c r="K45" s="25"/>
      <c r="L45" s="25"/>
      <c r="M45" s="54"/>
      <c r="N45" s="50"/>
      <c r="O45" s="6">
        <f t="shared" si="0"/>
        <v>1000</v>
      </c>
      <c r="P45" s="6">
        <f t="shared" si="0"/>
        <v>900</v>
      </c>
      <c r="Q45" s="6">
        <f t="shared" si="1"/>
        <v>723</v>
      </c>
      <c r="R45" s="6"/>
      <c r="S45" s="6">
        <f t="shared" si="2"/>
        <v>916</v>
      </c>
      <c r="T45" s="50">
        <f t="shared" si="3"/>
        <v>88.5</v>
      </c>
      <c r="U45" s="50">
        <f t="shared" si="4"/>
        <v>96.5</v>
      </c>
      <c r="V45" s="10"/>
      <c r="W45" s="10"/>
      <c r="X45" s="4">
        <f>0</f>
        <v>0</v>
      </c>
      <c r="Y45" s="93">
        <f>2</f>
        <v>2</v>
      </c>
      <c r="Z45" s="10"/>
      <c r="AA45" s="10"/>
      <c r="AB45" s="10"/>
      <c r="AC45" s="10"/>
      <c r="AD45" s="10"/>
      <c r="AE45" s="10"/>
    </row>
    <row r="46" spans="1:31">
      <c r="A46" s="52">
        <v>39</v>
      </c>
      <c r="B46" s="53"/>
      <c r="C46" s="59" t="s">
        <v>136</v>
      </c>
      <c r="D46" s="61" t="s">
        <v>137</v>
      </c>
      <c r="E46" s="53">
        <v>920</v>
      </c>
      <c r="F46" s="53">
        <v>840</v>
      </c>
      <c r="G46" s="53">
        <v>810</v>
      </c>
      <c r="H46" s="53">
        <v>245</v>
      </c>
      <c r="I46" s="53">
        <v>205</v>
      </c>
      <c r="J46" s="53">
        <v>187</v>
      </c>
      <c r="K46" s="59" t="s">
        <v>66</v>
      </c>
      <c r="L46" s="53">
        <v>306</v>
      </c>
      <c r="M46" s="54"/>
      <c r="N46" s="50" t="s">
        <v>44</v>
      </c>
      <c r="O46" s="6">
        <f t="shared" si="0"/>
        <v>920</v>
      </c>
      <c r="P46" s="6">
        <f t="shared" si="0"/>
        <v>840</v>
      </c>
      <c r="Q46" s="6">
        <f t="shared" si="1"/>
        <v>810</v>
      </c>
      <c r="R46" s="50" t="s">
        <v>33</v>
      </c>
      <c r="S46" s="6">
        <f t="shared" si="2"/>
        <v>856</v>
      </c>
      <c r="T46" s="50">
        <f t="shared" si="3"/>
        <v>15</v>
      </c>
      <c r="U46" s="50">
        <f t="shared" si="4"/>
        <v>23</v>
      </c>
      <c r="V46" s="96">
        <v>25</v>
      </c>
      <c r="W46" s="83">
        <v>20</v>
      </c>
      <c r="X46" s="4">
        <f>0</f>
        <v>0</v>
      </c>
      <c r="Y46" s="93">
        <f>2</f>
        <v>2</v>
      </c>
      <c r="Z46" s="89" t="str">
        <f t="shared" si="21"/>
        <v>N/A</v>
      </c>
      <c r="AA46" s="38">
        <f t="shared" ref="AA46:AA55" si="26">IF(Q46="N/A","N/A",(0.5*P46/100-0.5*Q46/100)*1.35)</f>
        <v>0.20250000000000049</v>
      </c>
      <c r="AB46" s="104"/>
      <c r="AC46" s="129">
        <f t="shared" ref="AC46:AC52" si="27">IF(AND($Q46="N/A",$R46="N/A"),"N/A",IF(CEILING(IF($R46="N/A",$Q46,AVERAGE($Q46:$R46))+2*0.74*10000/135,1)&gt;$O46+4,"N/A",IF(CEILING(IF($R46="N/A",$Q46,AVERAGE($Q46:$R46))+2*0.74*10000/135,1)&lt;$P46,$P46,CEILING(IF($R46="N/A",$Q46,AVERAGE($Q46:$R46))+2*0.74*10000/135,1))))</f>
        <v>920</v>
      </c>
      <c r="AD46" s="129">
        <f t="shared" ref="AD46:AD52" si="28">IF(AND($Q46="N/A",$R46="N/A"),"N/A",IF(CEILING(IF($R46="N/A",$Q46,AVERAGE($Q46:$R46))+2*0.52*10000/135,1)&gt;$O46+4,"N/A",IF(CEILING(IF($R46="N/A",$Q46,AVERAGE($Q46:$R46))+2*0.52*10000/135,1)&lt;$P46,$P46,CEILING(IF($R46="N/A",$Q46,AVERAGE($Q46:$R46))+2*0.52*10000/135,1))))</f>
        <v>888</v>
      </c>
      <c r="AE46" s="129">
        <f t="shared" ref="AE46:AE52" si="29">IF(AND($Q46="N/A",$R46="N/A"),"N/A",IF(CEILING(IF($R46="N/A",$Q46,AVERAGE($Q46:$R46))+2*0.36*10000/135,1)&gt;$O46+4,"N/A",IF(CEILING(IF($R46="N/A",$Q46,AVERAGE($Q46:$R46))+2*0.36*10000/135,1)&lt;$P46,$P46,CEILING(IF($R46="N/A",$Q46,AVERAGE($Q46:$R46))+2*0.36*10000/135,1))))</f>
        <v>864</v>
      </c>
    </row>
    <row r="47" spans="1:31">
      <c r="A47" s="275">
        <v>40</v>
      </c>
      <c r="B47" s="53"/>
      <c r="C47" s="275">
        <v>802</v>
      </c>
      <c r="D47" s="61" t="s">
        <v>138</v>
      </c>
      <c r="E47" s="275">
        <v>920</v>
      </c>
      <c r="F47" s="53">
        <v>824</v>
      </c>
      <c r="G47" s="275">
        <v>790</v>
      </c>
      <c r="H47" s="53">
        <v>250</v>
      </c>
      <c r="I47" s="275">
        <v>185</v>
      </c>
      <c r="J47" s="53">
        <v>185</v>
      </c>
      <c r="K47" s="59" t="s">
        <v>139</v>
      </c>
      <c r="L47" s="53">
        <v>359</v>
      </c>
      <c r="M47" s="54"/>
      <c r="N47" s="50"/>
      <c r="O47" s="6">
        <f t="shared" si="0"/>
        <v>920</v>
      </c>
      <c r="P47" s="6">
        <f t="shared" si="0"/>
        <v>824</v>
      </c>
      <c r="Q47" s="6">
        <f t="shared" si="1"/>
        <v>790</v>
      </c>
      <c r="R47" s="50" t="s">
        <v>33</v>
      </c>
      <c r="S47" s="6">
        <f t="shared" si="2"/>
        <v>840</v>
      </c>
      <c r="T47" s="50">
        <f t="shared" si="3"/>
        <v>17</v>
      </c>
      <c r="U47" s="50">
        <f t="shared" si="4"/>
        <v>25</v>
      </c>
      <c r="V47" s="276">
        <v>20</v>
      </c>
      <c r="W47" s="50">
        <v>19</v>
      </c>
      <c r="X47" s="4">
        <f>0</f>
        <v>0</v>
      </c>
      <c r="Y47" s="93">
        <f>2</f>
        <v>2</v>
      </c>
      <c r="Z47" s="34" t="str">
        <f t="shared" si="21"/>
        <v>N/A</v>
      </c>
      <c r="AA47" s="38">
        <f t="shared" si="26"/>
        <v>0.22949999999999993</v>
      </c>
      <c r="AB47" s="38"/>
      <c r="AC47" s="129">
        <f t="shared" si="27"/>
        <v>900</v>
      </c>
      <c r="AD47" s="129">
        <f t="shared" si="28"/>
        <v>868</v>
      </c>
      <c r="AE47" s="129">
        <f t="shared" si="29"/>
        <v>844</v>
      </c>
    </row>
    <row r="48" spans="1:31">
      <c r="A48" s="275"/>
      <c r="B48" s="53"/>
      <c r="C48" s="275"/>
      <c r="D48" s="61" t="s">
        <v>141</v>
      </c>
      <c r="E48" s="275"/>
      <c r="F48" s="53">
        <v>830</v>
      </c>
      <c r="G48" s="275"/>
      <c r="H48" s="275">
        <v>285</v>
      </c>
      <c r="I48" s="275"/>
      <c r="J48" s="53">
        <v>190</v>
      </c>
      <c r="K48" s="59" t="s">
        <v>142</v>
      </c>
      <c r="L48" s="53">
        <v>392</v>
      </c>
      <c r="M48" s="54"/>
      <c r="N48" s="50"/>
      <c r="O48" s="6">
        <f>O47</f>
        <v>920</v>
      </c>
      <c r="P48" s="6">
        <f t="shared" si="0"/>
        <v>830</v>
      </c>
      <c r="Q48" s="6">
        <f>Q47</f>
        <v>790</v>
      </c>
      <c r="R48" s="50" t="s">
        <v>33</v>
      </c>
      <c r="S48" s="6">
        <f t="shared" si="2"/>
        <v>846</v>
      </c>
      <c r="T48" s="50">
        <f t="shared" si="3"/>
        <v>20</v>
      </c>
      <c r="U48" s="50">
        <f t="shared" si="4"/>
        <v>28</v>
      </c>
      <c r="V48" s="276"/>
      <c r="W48" s="50">
        <v>19</v>
      </c>
      <c r="X48" s="4">
        <f>0</f>
        <v>0</v>
      </c>
      <c r="Y48" s="93">
        <f>2</f>
        <v>2</v>
      </c>
      <c r="Z48" s="34" t="str">
        <f t="shared" si="21"/>
        <v>N/A</v>
      </c>
      <c r="AA48" s="38">
        <f t="shared" si="26"/>
        <v>0.27000000000000024</v>
      </c>
      <c r="AB48" s="38"/>
      <c r="AC48" s="129">
        <f t="shared" si="27"/>
        <v>900</v>
      </c>
      <c r="AD48" s="129">
        <f t="shared" si="28"/>
        <v>868</v>
      </c>
      <c r="AE48" s="129">
        <f t="shared" si="29"/>
        <v>844</v>
      </c>
    </row>
    <row r="49" spans="1:31">
      <c r="A49" s="275"/>
      <c r="B49" s="53"/>
      <c r="C49" s="275"/>
      <c r="D49" s="61" t="s">
        <v>143</v>
      </c>
      <c r="E49" s="275"/>
      <c r="F49" s="275">
        <v>854</v>
      </c>
      <c r="G49" s="275">
        <v>820</v>
      </c>
      <c r="H49" s="275"/>
      <c r="I49" s="275"/>
      <c r="J49" s="53">
        <v>185</v>
      </c>
      <c r="K49" s="59" t="s">
        <v>142</v>
      </c>
      <c r="L49" s="53">
        <v>350</v>
      </c>
      <c r="M49" s="54"/>
      <c r="N49" s="50"/>
      <c r="O49" s="6">
        <f>O48</f>
        <v>920</v>
      </c>
      <c r="P49" s="6">
        <f t="shared" si="0"/>
        <v>854</v>
      </c>
      <c r="Q49" s="6">
        <f t="shared" si="1"/>
        <v>820</v>
      </c>
      <c r="R49" s="50" t="s">
        <v>33</v>
      </c>
      <c r="S49" s="6">
        <f t="shared" si="2"/>
        <v>870</v>
      </c>
      <c r="T49" s="50">
        <f t="shared" si="3"/>
        <v>17</v>
      </c>
      <c r="U49" s="50">
        <f t="shared" si="4"/>
        <v>25</v>
      </c>
      <c r="V49" s="276"/>
      <c r="W49" s="50">
        <v>19</v>
      </c>
      <c r="X49" s="4">
        <f>0</f>
        <v>0</v>
      </c>
      <c r="Y49" s="93">
        <f>2</f>
        <v>2</v>
      </c>
      <c r="Z49" s="34" t="str">
        <f t="shared" si="21"/>
        <v>N/A</v>
      </c>
      <c r="AA49" s="38">
        <f t="shared" si="26"/>
        <v>0.22949999999999993</v>
      </c>
      <c r="AB49" s="38"/>
      <c r="AC49" s="129" t="str">
        <f t="shared" si="27"/>
        <v>N/A</v>
      </c>
      <c r="AD49" s="129">
        <f t="shared" si="28"/>
        <v>898</v>
      </c>
      <c r="AE49" s="129">
        <f t="shared" si="29"/>
        <v>874</v>
      </c>
    </row>
    <row r="50" spans="1:31">
      <c r="A50" s="275"/>
      <c r="B50" s="53"/>
      <c r="C50" s="275"/>
      <c r="D50" s="61" t="s">
        <v>144</v>
      </c>
      <c r="E50" s="275"/>
      <c r="F50" s="275"/>
      <c r="G50" s="275"/>
      <c r="H50" s="275">
        <v>250</v>
      </c>
      <c r="I50" s="275"/>
      <c r="J50" s="277">
        <v>190</v>
      </c>
      <c r="K50" s="59" t="s">
        <v>145</v>
      </c>
      <c r="L50" s="53">
        <v>354</v>
      </c>
      <c r="M50" s="54"/>
      <c r="N50" s="50"/>
      <c r="O50" s="6">
        <f>O48</f>
        <v>920</v>
      </c>
      <c r="P50" s="6">
        <f>P49</f>
        <v>854</v>
      </c>
      <c r="Q50" s="6">
        <f>Q49</f>
        <v>820</v>
      </c>
      <c r="R50" s="50" t="s">
        <v>33</v>
      </c>
      <c r="S50" s="6">
        <f t="shared" si="2"/>
        <v>870</v>
      </c>
      <c r="T50" s="50">
        <f t="shared" si="3"/>
        <v>17</v>
      </c>
      <c r="U50" s="50">
        <f t="shared" si="4"/>
        <v>25</v>
      </c>
      <c r="V50" s="276"/>
      <c r="W50" s="50" t="s">
        <v>33</v>
      </c>
      <c r="X50" s="4">
        <f>0</f>
        <v>0</v>
      </c>
      <c r="Y50" s="93">
        <f>2</f>
        <v>2</v>
      </c>
      <c r="Z50" s="34" t="str">
        <f t="shared" si="21"/>
        <v>N/A</v>
      </c>
      <c r="AA50" s="38">
        <f t="shared" si="26"/>
        <v>0.22949999999999993</v>
      </c>
      <c r="AB50" s="38"/>
      <c r="AC50" s="129" t="str">
        <f t="shared" si="27"/>
        <v>N/A</v>
      </c>
      <c r="AD50" s="129">
        <f t="shared" si="28"/>
        <v>898</v>
      </c>
      <c r="AE50" s="129">
        <f t="shared" si="29"/>
        <v>874</v>
      </c>
    </row>
    <row r="51" spans="1:31">
      <c r="A51" s="275"/>
      <c r="B51" s="53"/>
      <c r="C51" s="275"/>
      <c r="D51" s="61" t="s">
        <v>146</v>
      </c>
      <c r="E51" s="275"/>
      <c r="F51" s="53">
        <v>824</v>
      </c>
      <c r="G51" s="53">
        <v>790</v>
      </c>
      <c r="H51" s="275"/>
      <c r="I51" s="275"/>
      <c r="J51" s="277"/>
      <c r="K51" s="59" t="s">
        <v>139</v>
      </c>
      <c r="L51" s="53">
        <v>354</v>
      </c>
      <c r="M51" s="54"/>
      <c r="N51" s="50"/>
      <c r="O51" s="6">
        <f>O48</f>
        <v>920</v>
      </c>
      <c r="P51" s="6">
        <f t="shared" si="0"/>
        <v>824</v>
      </c>
      <c r="Q51" s="6">
        <f t="shared" si="1"/>
        <v>790</v>
      </c>
      <c r="R51" s="50" t="s">
        <v>33</v>
      </c>
      <c r="S51" s="6">
        <f t="shared" si="2"/>
        <v>840</v>
      </c>
      <c r="T51" s="50">
        <f t="shared" si="3"/>
        <v>17</v>
      </c>
      <c r="U51" s="50">
        <f t="shared" si="4"/>
        <v>25</v>
      </c>
      <c r="V51" s="276"/>
      <c r="W51" s="50">
        <v>19</v>
      </c>
      <c r="X51" s="4">
        <f>0</f>
        <v>0</v>
      </c>
      <c r="Y51" s="93">
        <f>2</f>
        <v>2</v>
      </c>
      <c r="Z51" s="34" t="str">
        <f t="shared" si="21"/>
        <v>N/A</v>
      </c>
      <c r="AA51" s="38">
        <f t="shared" si="26"/>
        <v>0.22949999999999993</v>
      </c>
      <c r="AB51" s="38"/>
      <c r="AC51" s="129">
        <f t="shared" si="27"/>
        <v>900</v>
      </c>
      <c r="AD51" s="129">
        <f t="shared" si="28"/>
        <v>868</v>
      </c>
      <c r="AE51" s="129">
        <f t="shared" si="29"/>
        <v>844</v>
      </c>
    </row>
    <row r="52" spans="1:31">
      <c r="A52" s="275">
        <v>41</v>
      </c>
      <c r="B52" s="53"/>
      <c r="C52" s="275">
        <v>803</v>
      </c>
      <c r="D52" s="61" t="s">
        <v>147</v>
      </c>
      <c r="E52" s="275">
        <v>920</v>
      </c>
      <c r="F52" s="275">
        <v>854</v>
      </c>
      <c r="G52" s="275">
        <v>820</v>
      </c>
      <c r="H52" s="53">
        <v>260</v>
      </c>
      <c r="I52" s="275">
        <v>200</v>
      </c>
      <c r="J52" s="277">
        <v>185</v>
      </c>
      <c r="K52" s="59" t="s">
        <v>142</v>
      </c>
      <c r="L52" s="53">
        <v>366</v>
      </c>
      <c r="M52" s="281"/>
      <c r="N52" s="50"/>
      <c r="O52" s="6">
        <f t="shared" si="0"/>
        <v>920</v>
      </c>
      <c r="P52" s="6">
        <f t="shared" si="0"/>
        <v>854</v>
      </c>
      <c r="Q52" s="6">
        <f t="shared" si="1"/>
        <v>820</v>
      </c>
      <c r="R52" s="50" t="s">
        <v>33</v>
      </c>
      <c r="S52" s="6">
        <f t="shared" si="2"/>
        <v>870</v>
      </c>
      <c r="T52" s="50">
        <f t="shared" si="3"/>
        <v>17</v>
      </c>
      <c r="U52" s="50">
        <f t="shared" si="4"/>
        <v>25</v>
      </c>
      <c r="V52" s="279">
        <v>22.5</v>
      </c>
      <c r="W52" s="83">
        <v>22</v>
      </c>
      <c r="X52" s="4">
        <f>0</f>
        <v>0</v>
      </c>
      <c r="Y52" s="93">
        <f>2</f>
        <v>2</v>
      </c>
      <c r="Z52" s="89" t="str">
        <f t="shared" si="21"/>
        <v>N/A</v>
      </c>
      <c r="AA52" s="38">
        <f t="shared" si="26"/>
        <v>0.22949999999999993</v>
      </c>
      <c r="AB52" s="104" t="s">
        <v>33</v>
      </c>
      <c r="AC52" s="129" t="str">
        <f t="shared" si="27"/>
        <v>N/A</v>
      </c>
      <c r="AD52" s="129">
        <f t="shared" si="28"/>
        <v>898</v>
      </c>
      <c r="AE52" s="129">
        <f t="shared" si="29"/>
        <v>874</v>
      </c>
    </row>
    <row r="53" spans="1:31" hidden="1">
      <c r="A53" s="275"/>
      <c r="B53" s="53"/>
      <c r="C53" s="275"/>
      <c r="D53" s="61"/>
      <c r="E53" s="275"/>
      <c r="F53" s="275"/>
      <c r="G53" s="275"/>
      <c r="H53" s="53"/>
      <c r="I53" s="275"/>
      <c r="J53" s="277"/>
      <c r="K53" s="59"/>
      <c r="L53" s="53"/>
      <c r="M53" s="281"/>
      <c r="N53" s="50"/>
      <c r="O53" s="6"/>
      <c r="P53" s="6"/>
      <c r="Q53" s="6"/>
      <c r="R53" s="50"/>
      <c r="S53" s="6"/>
      <c r="T53" s="50"/>
      <c r="U53" s="50"/>
      <c r="V53" s="279"/>
      <c r="W53" s="44"/>
      <c r="X53" s="4"/>
      <c r="Y53" s="93"/>
      <c r="Z53" s="89"/>
      <c r="AA53" s="38"/>
      <c r="AB53" s="104"/>
      <c r="AC53" s="104"/>
      <c r="AD53" s="104"/>
      <c r="AE53" s="104"/>
    </row>
    <row r="54" spans="1:31">
      <c r="A54" s="275"/>
      <c r="B54" s="53"/>
      <c r="C54" s="275"/>
      <c r="D54" s="61" t="s">
        <v>149</v>
      </c>
      <c r="E54" s="275"/>
      <c r="F54" s="275"/>
      <c r="G54" s="275"/>
      <c r="H54" s="53">
        <v>250</v>
      </c>
      <c r="I54" s="275"/>
      <c r="J54" s="277"/>
      <c r="K54" s="59" t="s">
        <v>32</v>
      </c>
      <c r="L54" s="53">
        <v>375</v>
      </c>
      <c r="M54" s="281"/>
      <c r="N54" s="50"/>
      <c r="O54" s="6">
        <f>O52</f>
        <v>920</v>
      </c>
      <c r="P54" s="6">
        <f>P52</f>
        <v>854</v>
      </c>
      <c r="Q54" s="6">
        <f>Q52</f>
        <v>820</v>
      </c>
      <c r="R54" s="50" t="s">
        <v>33</v>
      </c>
      <c r="S54" s="6">
        <f t="shared" si="2"/>
        <v>870</v>
      </c>
      <c r="T54" s="50">
        <f t="shared" si="3"/>
        <v>17</v>
      </c>
      <c r="U54" s="50">
        <f t="shared" si="4"/>
        <v>25</v>
      </c>
      <c r="V54" s="276"/>
      <c r="W54" s="50">
        <v>22</v>
      </c>
      <c r="X54" s="4">
        <f>0</f>
        <v>0</v>
      </c>
      <c r="Y54" s="93">
        <f>2</f>
        <v>2</v>
      </c>
      <c r="Z54" s="34" t="str">
        <f t="shared" si="21"/>
        <v>N/A</v>
      </c>
      <c r="AA54" s="38">
        <f t="shared" si="26"/>
        <v>0.22949999999999993</v>
      </c>
      <c r="AB54" s="38"/>
      <c r="AC54" s="129" t="str">
        <f t="shared" ref="AC54:AC55" si="30">IF(AND($Q54="N/A",$R54="N/A"),"N/A",IF(CEILING(IF($R54="N/A",$Q54,AVERAGE($Q54:$R54))+2*0.74*10000/135,1)&gt;$O54+4,"N/A",IF(CEILING(IF($R54="N/A",$Q54,AVERAGE($Q54:$R54))+2*0.74*10000/135,1)&lt;$P54,$P54,CEILING(IF($R54="N/A",$Q54,AVERAGE($Q54:$R54))+2*0.74*10000/135,1))))</f>
        <v>N/A</v>
      </c>
      <c r="AD54" s="129">
        <f t="shared" ref="AD54:AD55" si="31">IF(AND($Q54="N/A",$R54="N/A"),"N/A",IF(CEILING(IF($R54="N/A",$Q54,AVERAGE($Q54:$R54))+2*0.52*10000/135,1)&gt;$O54+4,"N/A",IF(CEILING(IF($R54="N/A",$Q54,AVERAGE($Q54:$R54))+2*0.52*10000/135,1)&lt;$P54,$P54,CEILING(IF($R54="N/A",$Q54,AVERAGE($Q54:$R54))+2*0.52*10000/135,1))))</f>
        <v>898</v>
      </c>
      <c r="AE54" s="129">
        <f t="shared" ref="AE54:AE55" si="32">IF(AND($Q54="N/A",$R54="N/A"),"N/A",IF(CEILING(IF($R54="N/A",$Q54,AVERAGE($Q54:$R54))+2*0.36*10000/135,1)&gt;$O54+4,"N/A",IF(CEILING(IF($R54="N/A",$Q54,AVERAGE($Q54:$R54))+2*0.36*10000/135,1)&lt;$P54,$P54,CEILING(IF($R54="N/A",$Q54,AVERAGE($Q54:$R54))+2*0.36*10000/135,1))))</f>
        <v>874</v>
      </c>
    </row>
    <row r="55" spans="1:31" ht="13.5" customHeight="1">
      <c r="A55" s="275"/>
      <c r="B55" s="53"/>
      <c r="C55" s="275"/>
      <c r="D55" s="61" t="s">
        <v>151</v>
      </c>
      <c r="E55" s="275"/>
      <c r="F55" s="275"/>
      <c r="G55" s="275"/>
      <c r="H55" s="53">
        <v>270</v>
      </c>
      <c r="I55" s="275"/>
      <c r="J55" s="277"/>
      <c r="K55" s="25" t="s">
        <v>152</v>
      </c>
      <c r="L55" s="53">
        <v>366</v>
      </c>
      <c r="M55" s="54"/>
      <c r="N55" s="50"/>
      <c r="O55" s="6">
        <f>O52</f>
        <v>920</v>
      </c>
      <c r="P55" s="6">
        <f>P52</f>
        <v>854</v>
      </c>
      <c r="Q55" s="6">
        <f>Q52</f>
        <v>820</v>
      </c>
      <c r="R55" s="50" t="s">
        <v>33</v>
      </c>
      <c r="S55" s="6">
        <f t="shared" si="2"/>
        <v>870</v>
      </c>
      <c r="T55" s="50">
        <f t="shared" si="3"/>
        <v>17</v>
      </c>
      <c r="U55" s="50">
        <f t="shared" si="4"/>
        <v>25</v>
      </c>
      <c r="V55" s="276"/>
      <c r="W55" s="50">
        <v>25</v>
      </c>
      <c r="X55" s="4">
        <f>0</f>
        <v>0</v>
      </c>
      <c r="Y55" s="93">
        <f>2</f>
        <v>2</v>
      </c>
      <c r="Z55" s="34" t="str">
        <f t="shared" si="21"/>
        <v>N/A</v>
      </c>
      <c r="AA55" s="38">
        <f t="shared" si="26"/>
        <v>0.22949999999999993</v>
      </c>
      <c r="AB55" s="38"/>
      <c r="AC55" s="129" t="str">
        <f t="shared" si="30"/>
        <v>N/A</v>
      </c>
      <c r="AD55" s="129">
        <f t="shared" si="31"/>
        <v>898</v>
      </c>
      <c r="AE55" s="129">
        <f t="shared" si="32"/>
        <v>874</v>
      </c>
    </row>
    <row r="56" spans="1:31" ht="15.75" hidden="1">
      <c r="A56" s="275">
        <v>42</v>
      </c>
      <c r="B56" s="53"/>
      <c r="C56" s="275">
        <v>9051</v>
      </c>
      <c r="D56" s="62" t="s">
        <v>153</v>
      </c>
      <c r="E56" s="275">
        <v>1000</v>
      </c>
      <c r="F56" s="52">
        <v>900</v>
      </c>
      <c r="G56" s="278"/>
      <c r="H56" s="278"/>
      <c r="I56" s="275">
        <v>185</v>
      </c>
      <c r="J56" s="280">
        <v>185</v>
      </c>
      <c r="K56" s="63" t="s">
        <v>154</v>
      </c>
      <c r="L56" s="278"/>
      <c r="M56" s="64" t="s">
        <v>155</v>
      </c>
      <c r="N56" s="50"/>
      <c r="O56" s="6">
        <f t="shared" si="0"/>
        <v>1000</v>
      </c>
      <c r="P56" s="6">
        <f t="shared" si="0"/>
        <v>900</v>
      </c>
      <c r="Q56" s="6" t="str">
        <f t="shared" si="1"/>
        <v>N/A</v>
      </c>
      <c r="R56" s="6"/>
      <c r="S56" s="6">
        <f t="shared" si="2"/>
        <v>916</v>
      </c>
      <c r="T56" s="50" t="str">
        <f t="shared" si="3"/>
        <v>N/A</v>
      </c>
      <c r="U56" s="50" t="str">
        <f t="shared" si="4"/>
        <v>N/A</v>
      </c>
      <c r="V56" s="10"/>
      <c r="W56" s="10"/>
      <c r="X56" s="4">
        <f>0</f>
        <v>0</v>
      </c>
      <c r="Y56" s="93">
        <f>2</f>
        <v>2</v>
      </c>
      <c r="Z56" s="10"/>
      <c r="AA56" s="10"/>
      <c r="AB56" s="10"/>
      <c r="AC56" s="10"/>
      <c r="AD56" s="10"/>
      <c r="AE56" s="10"/>
    </row>
    <row r="57" spans="1:31" ht="15.75" hidden="1">
      <c r="A57" s="275"/>
      <c r="B57" s="53"/>
      <c r="C57" s="275"/>
      <c r="D57" s="62" t="s">
        <v>156</v>
      </c>
      <c r="E57" s="275"/>
      <c r="F57" s="52">
        <v>950</v>
      </c>
      <c r="G57" s="278"/>
      <c r="H57" s="278"/>
      <c r="I57" s="275"/>
      <c r="J57" s="280"/>
      <c r="K57" s="63" t="s">
        <v>157</v>
      </c>
      <c r="L57" s="278"/>
      <c r="M57" s="64" t="s">
        <v>155</v>
      </c>
      <c r="N57" s="50"/>
      <c r="O57" s="6">
        <f>O56</f>
        <v>1000</v>
      </c>
      <c r="P57" s="6">
        <f t="shared" si="0"/>
        <v>950</v>
      </c>
      <c r="Q57" s="6" t="str">
        <f t="shared" si="1"/>
        <v>N/A</v>
      </c>
      <c r="R57" s="6"/>
      <c r="S57" s="6">
        <f t="shared" si="2"/>
        <v>966</v>
      </c>
      <c r="T57" s="50" t="str">
        <f t="shared" si="3"/>
        <v>N/A</v>
      </c>
      <c r="U57" s="50" t="str">
        <f t="shared" si="4"/>
        <v>N/A</v>
      </c>
      <c r="V57" s="10"/>
      <c r="W57" s="10"/>
      <c r="X57" s="4">
        <f>0</f>
        <v>0</v>
      </c>
      <c r="Y57" s="93">
        <f>2</f>
        <v>2</v>
      </c>
      <c r="Z57" s="10"/>
      <c r="AA57" s="10"/>
      <c r="AB57" s="10"/>
      <c r="AC57" s="10"/>
      <c r="AD57" s="10"/>
      <c r="AE57" s="10"/>
    </row>
    <row r="58" spans="1:31" ht="25.5" hidden="1">
      <c r="A58" s="275"/>
      <c r="B58" s="53"/>
      <c r="C58" s="275"/>
      <c r="D58" s="62" t="s">
        <v>158</v>
      </c>
      <c r="E58" s="275"/>
      <c r="F58" s="52">
        <v>950</v>
      </c>
      <c r="G58" s="278"/>
      <c r="H58" s="278"/>
      <c r="I58" s="275"/>
      <c r="J58" s="280"/>
      <c r="K58" s="63" t="s">
        <v>157</v>
      </c>
      <c r="L58" s="278"/>
      <c r="M58" s="64" t="s">
        <v>159</v>
      </c>
      <c r="N58" s="50"/>
      <c r="O58" s="6">
        <f>O56</f>
        <v>1000</v>
      </c>
      <c r="P58" s="6">
        <f t="shared" si="0"/>
        <v>950</v>
      </c>
      <c r="Q58" s="6" t="str">
        <f t="shared" si="1"/>
        <v>N/A</v>
      </c>
      <c r="R58" s="6"/>
      <c r="S58" s="6">
        <f t="shared" si="2"/>
        <v>966</v>
      </c>
      <c r="T58" s="50" t="str">
        <f t="shared" si="3"/>
        <v>N/A</v>
      </c>
      <c r="U58" s="50" t="str">
        <f t="shared" si="4"/>
        <v>N/A</v>
      </c>
      <c r="V58" s="10"/>
      <c r="W58" s="10"/>
      <c r="X58" s="4">
        <f>0</f>
        <v>0</v>
      </c>
      <c r="Y58" s="93">
        <f>2</f>
        <v>2</v>
      </c>
      <c r="Z58" s="10"/>
      <c r="AA58" s="10"/>
      <c r="AB58" s="10"/>
      <c r="AC58" s="10"/>
      <c r="AD58" s="10"/>
      <c r="AE58" s="10"/>
    </row>
    <row r="59" spans="1:31" ht="25.5" hidden="1">
      <c r="A59" s="275"/>
      <c r="B59" s="53"/>
      <c r="C59" s="275"/>
      <c r="D59" s="66">
        <v>10448551</v>
      </c>
      <c r="E59" s="275"/>
      <c r="F59" s="52">
        <v>930</v>
      </c>
      <c r="G59" s="278"/>
      <c r="H59" s="278"/>
      <c r="I59" s="275"/>
      <c r="J59" s="280"/>
      <c r="K59" s="63" t="s">
        <v>32</v>
      </c>
      <c r="L59" s="278"/>
      <c r="M59" s="64" t="s">
        <v>159</v>
      </c>
      <c r="N59" s="50"/>
      <c r="O59" s="6">
        <f>O56</f>
        <v>1000</v>
      </c>
      <c r="P59" s="6">
        <f t="shared" si="0"/>
        <v>930</v>
      </c>
      <c r="Q59" s="6" t="str">
        <f t="shared" si="1"/>
        <v>N/A</v>
      </c>
      <c r="R59" s="6"/>
      <c r="S59" s="6">
        <f t="shared" si="2"/>
        <v>946</v>
      </c>
      <c r="T59" s="50" t="str">
        <f t="shared" si="3"/>
        <v>N/A</v>
      </c>
      <c r="U59" s="50" t="str">
        <f t="shared" si="4"/>
        <v>N/A</v>
      </c>
      <c r="V59" s="10"/>
      <c r="W59" s="10"/>
      <c r="X59" s="4">
        <f>0</f>
        <v>0</v>
      </c>
      <c r="Y59" s="93">
        <f>2</f>
        <v>2</v>
      </c>
      <c r="Z59" s="10"/>
      <c r="AA59" s="10"/>
      <c r="AB59" s="10"/>
      <c r="AC59" s="10"/>
      <c r="AD59" s="10"/>
      <c r="AE59" s="10"/>
    </row>
    <row r="60" spans="1:31">
      <c r="A60" s="275">
        <v>43</v>
      </c>
      <c r="B60" s="53"/>
      <c r="C60" s="283" t="s">
        <v>160</v>
      </c>
      <c r="D60" s="67">
        <v>10448531</v>
      </c>
      <c r="E60" s="275">
        <v>920</v>
      </c>
      <c r="F60" s="53">
        <v>820</v>
      </c>
      <c r="G60" s="284"/>
      <c r="H60" s="275">
        <v>270</v>
      </c>
      <c r="I60" s="275">
        <v>185</v>
      </c>
      <c r="J60" s="277">
        <v>185</v>
      </c>
      <c r="K60" s="59" t="s">
        <v>154</v>
      </c>
      <c r="L60" s="53">
        <v>359</v>
      </c>
      <c r="M60" s="282" t="s">
        <v>155</v>
      </c>
      <c r="N60" s="50"/>
      <c r="O60" s="6">
        <f t="shared" si="0"/>
        <v>920</v>
      </c>
      <c r="P60" s="6">
        <f t="shared" si="0"/>
        <v>820</v>
      </c>
      <c r="Q60" s="6" t="str">
        <f t="shared" si="1"/>
        <v>N/A</v>
      </c>
      <c r="R60" s="50" t="s">
        <v>33</v>
      </c>
      <c r="S60" s="6">
        <f t="shared" si="2"/>
        <v>836</v>
      </c>
      <c r="T60" s="50" t="str">
        <f t="shared" si="3"/>
        <v>N/A</v>
      </c>
      <c r="U60" s="50" t="str">
        <f t="shared" si="4"/>
        <v>N/A</v>
      </c>
      <c r="V60" s="276">
        <v>20.6</v>
      </c>
      <c r="W60" s="50" t="s">
        <v>33</v>
      </c>
      <c r="X60" s="4">
        <f>0</f>
        <v>0</v>
      </c>
      <c r="Y60" s="93">
        <f>2</f>
        <v>2</v>
      </c>
      <c r="Z60" s="34" t="str">
        <f t="shared" ref="Z60:Z74" si="33">IF(R60="N/A","N/A",(0.5*P60/100-0.5*AVERAGE(Q60:R60)/100)*1.35)</f>
        <v>N/A</v>
      </c>
      <c r="AA60" s="38" t="str">
        <f t="shared" ref="AA60:AA74" si="34">IF(Q60="N/A","N/A",(0.5*P60/100-0.5*Q60/100)*1.35)</f>
        <v>N/A</v>
      </c>
      <c r="AB60" s="38"/>
      <c r="AC60" s="129" t="str">
        <f t="shared" ref="AC60:AC74" si="35">IF(AND($Q60="N/A",$R60="N/A"),"N/A",IF(CEILING(IF($R60="N/A",$Q60,AVERAGE($Q60:$R60))+2*0.74*10000/135,1)&gt;$O60+4,"N/A",IF(CEILING(IF($R60="N/A",$Q60,AVERAGE($Q60:$R60))+2*0.74*10000/135,1)&lt;$P60,$P60,CEILING(IF($R60="N/A",$Q60,AVERAGE($Q60:$R60))+2*0.74*10000/135,1))))</f>
        <v>N/A</v>
      </c>
      <c r="AD60" s="129" t="str">
        <f t="shared" ref="AD60:AD74" si="36">IF(AND($Q60="N/A",$R60="N/A"),"N/A",IF(CEILING(IF($R60="N/A",$Q60,AVERAGE($Q60:$R60))+2*0.52*10000/135,1)&gt;$O60+4,"N/A",IF(CEILING(IF($R60="N/A",$Q60,AVERAGE($Q60:$R60))+2*0.52*10000/135,1)&lt;$P60,$P60,CEILING(IF($R60="N/A",$Q60,AVERAGE($Q60:$R60))+2*0.52*10000/135,1))))</f>
        <v>N/A</v>
      </c>
      <c r="AE60" s="129" t="str">
        <f t="shared" ref="AE60:AE74" si="37">IF(AND($Q60="N/A",$R60="N/A"),"N/A",IF(CEILING(IF($R60="N/A",$Q60,AVERAGE($Q60:$R60))+2*0.36*10000/135,1)&gt;$O60+4,"N/A",IF(CEILING(IF($R60="N/A",$Q60,AVERAGE($Q60:$R60))+2*0.36*10000/135,1)&lt;$P60,$P60,CEILING(IF($R60="N/A",$Q60,AVERAGE($Q60:$R60))+2*0.36*10000/135,1))))</f>
        <v>N/A</v>
      </c>
    </row>
    <row r="61" spans="1:31">
      <c r="A61" s="275"/>
      <c r="B61" s="53"/>
      <c r="C61" s="283"/>
      <c r="D61" s="67">
        <v>10448539</v>
      </c>
      <c r="E61" s="275"/>
      <c r="F61" s="53">
        <v>870</v>
      </c>
      <c r="G61" s="284"/>
      <c r="H61" s="275"/>
      <c r="I61" s="275"/>
      <c r="J61" s="277"/>
      <c r="K61" s="59" t="s">
        <v>157</v>
      </c>
      <c r="L61" s="53">
        <v>309</v>
      </c>
      <c r="M61" s="282"/>
      <c r="N61" s="50"/>
      <c r="O61" s="6">
        <f>O60</f>
        <v>920</v>
      </c>
      <c r="P61" s="6">
        <f t="shared" si="0"/>
        <v>870</v>
      </c>
      <c r="Q61" s="6" t="str">
        <f t="shared" si="1"/>
        <v>N/A</v>
      </c>
      <c r="R61" s="50" t="s">
        <v>33</v>
      </c>
      <c r="S61" s="6">
        <f t="shared" si="2"/>
        <v>886</v>
      </c>
      <c r="T61" s="50" t="str">
        <f t="shared" si="3"/>
        <v>N/A</v>
      </c>
      <c r="U61" s="50" t="str">
        <f t="shared" si="4"/>
        <v>N/A</v>
      </c>
      <c r="V61" s="276"/>
      <c r="W61" s="50" t="s">
        <v>33</v>
      </c>
      <c r="X61" s="4">
        <f>0</f>
        <v>0</v>
      </c>
      <c r="Y61" s="93">
        <f>2</f>
        <v>2</v>
      </c>
      <c r="Z61" s="34" t="str">
        <f t="shared" si="33"/>
        <v>N/A</v>
      </c>
      <c r="AA61" s="38" t="str">
        <f t="shared" si="34"/>
        <v>N/A</v>
      </c>
      <c r="AB61" s="38"/>
      <c r="AC61" s="129" t="str">
        <f t="shared" si="35"/>
        <v>N/A</v>
      </c>
      <c r="AD61" s="129" t="str">
        <f t="shared" si="36"/>
        <v>N/A</v>
      </c>
      <c r="AE61" s="129" t="str">
        <f t="shared" si="37"/>
        <v>N/A</v>
      </c>
    </row>
    <row r="62" spans="1:31">
      <c r="A62" s="275">
        <v>44</v>
      </c>
      <c r="B62" s="53"/>
      <c r="C62" s="283" t="s">
        <v>161</v>
      </c>
      <c r="D62" s="61" t="s">
        <v>162</v>
      </c>
      <c r="E62" s="275">
        <v>920</v>
      </c>
      <c r="F62" s="53">
        <v>870</v>
      </c>
      <c r="G62" s="284"/>
      <c r="H62" s="275">
        <v>270</v>
      </c>
      <c r="I62" s="275">
        <v>185</v>
      </c>
      <c r="J62" s="277">
        <v>185</v>
      </c>
      <c r="K62" s="59" t="s">
        <v>157</v>
      </c>
      <c r="L62" s="53">
        <v>312</v>
      </c>
      <c r="M62" s="282" t="s">
        <v>159</v>
      </c>
      <c r="N62" s="50"/>
      <c r="O62" s="6">
        <f t="shared" si="0"/>
        <v>920</v>
      </c>
      <c r="P62" s="6">
        <f t="shared" si="0"/>
        <v>870</v>
      </c>
      <c r="Q62" s="6" t="str">
        <f t="shared" si="1"/>
        <v>N/A</v>
      </c>
      <c r="R62" s="50" t="s">
        <v>33</v>
      </c>
      <c r="S62" s="6">
        <f t="shared" si="2"/>
        <v>886</v>
      </c>
      <c r="T62" s="50" t="str">
        <f t="shared" si="3"/>
        <v>N/A</v>
      </c>
      <c r="U62" s="50" t="str">
        <f t="shared" si="4"/>
        <v>N/A</v>
      </c>
      <c r="V62" s="276">
        <v>20.6</v>
      </c>
      <c r="W62" s="50" t="s">
        <v>33</v>
      </c>
      <c r="X62" s="4">
        <f>0</f>
        <v>0</v>
      </c>
      <c r="Y62" s="93">
        <f>2</f>
        <v>2</v>
      </c>
      <c r="Z62" s="34" t="str">
        <f t="shared" si="33"/>
        <v>N/A</v>
      </c>
      <c r="AA62" s="38" t="str">
        <f t="shared" si="34"/>
        <v>N/A</v>
      </c>
      <c r="AB62" s="38"/>
      <c r="AC62" s="129" t="str">
        <f t="shared" si="35"/>
        <v>N/A</v>
      </c>
      <c r="AD62" s="129" t="str">
        <f t="shared" si="36"/>
        <v>N/A</v>
      </c>
      <c r="AE62" s="129" t="str">
        <f t="shared" si="37"/>
        <v>N/A</v>
      </c>
    </row>
    <row r="63" spans="1:31">
      <c r="A63" s="275"/>
      <c r="B63" s="53"/>
      <c r="C63" s="283"/>
      <c r="D63" s="67">
        <v>10448550</v>
      </c>
      <c r="E63" s="275"/>
      <c r="F63" s="53">
        <v>850</v>
      </c>
      <c r="G63" s="284"/>
      <c r="H63" s="275"/>
      <c r="I63" s="275"/>
      <c r="J63" s="277"/>
      <c r="K63" s="59" t="s">
        <v>32</v>
      </c>
      <c r="L63" s="53">
        <v>328</v>
      </c>
      <c r="M63" s="282"/>
      <c r="N63" s="50"/>
      <c r="O63" s="6">
        <f>O62</f>
        <v>920</v>
      </c>
      <c r="P63" s="6">
        <f t="shared" si="0"/>
        <v>850</v>
      </c>
      <c r="Q63" s="6" t="str">
        <f t="shared" si="1"/>
        <v>N/A</v>
      </c>
      <c r="R63" s="50" t="s">
        <v>33</v>
      </c>
      <c r="S63" s="6">
        <f t="shared" si="2"/>
        <v>866</v>
      </c>
      <c r="T63" s="50" t="str">
        <f t="shared" si="3"/>
        <v>N/A</v>
      </c>
      <c r="U63" s="50" t="str">
        <f t="shared" si="4"/>
        <v>N/A</v>
      </c>
      <c r="V63" s="276"/>
      <c r="W63" s="50" t="s">
        <v>33</v>
      </c>
      <c r="X63" s="4">
        <f>0</f>
        <v>0</v>
      </c>
      <c r="Y63" s="93">
        <f>2</f>
        <v>2</v>
      </c>
      <c r="Z63" s="34" t="str">
        <f t="shared" si="33"/>
        <v>N/A</v>
      </c>
      <c r="AA63" s="38" t="str">
        <f t="shared" si="34"/>
        <v>N/A</v>
      </c>
      <c r="AB63" s="38"/>
      <c r="AC63" s="129" t="str">
        <f t="shared" si="35"/>
        <v>N/A</v>
      </c>
      <c r="AD63" s="129" t="str">
        <f t="shared" si="36"/>
        <v>N/A</v>
      </c>
      <c r="AE63" s="129" t="str">
        <f t="shared" si="37"/>
        <v>N/A</v>
      </c>
    </row>
    <row r="64" spans="1:31">
      <c r="A64" s="52">
        <v>45</v>
      </c>
      <c r="B64" s="53"/>
      <c r="C64" s="59" t="s">
        <v>163</v>
      </c>
      <c r="D64" s="61" t="s">
        <v>164</v>
      </c>
      <c r="E64" s="53">
        <v>920</v>
      </c>
      <c r="F64" s="53">
        <v>850</v>
      </c>
      <c r="G64" s="68">
        <v>800</v>
      </c>
      <c r="H64" s="53">
        <v>270</v>
      </c>
      <c r="I64" s="53">
        <v>185</v>
      </c>
      <c r="J64" s="53">
        <v>185</v>
      </c>
      <c r="K64" s="59" t="s">
        <v>66</v>
      </c>
      <c r="L64" s="25"/>
      <c r="M64" s="69" t="s">
        <v>165</v>
      </c>
      <c r="N64" s="50" t="s">
        <v>44</v>
      </c>
      <c r="O64" s="6">
        <f t="shared" si="0"/>
        <v>920</v>
      </c>
      <c r="P64" s="6">
        <f t="shared" si="0"/>
        <v>850</v>
      </c>
      <c r="Q64" s="6">
        <f t="shared" si="1"/>
        <v>800</v>
      </c>
      <c r="R64" s="6">
        <v>820</v>
      </c>
      <c r="S64" s="31">
        <f>P64+20</f>
        <v>870</v>
      </c>
      <c r="T64" s="50">
        <f t="shared" si="3"/>
        <v>25</v>
      </c>
      <c r="U64" s="50">
        <f t="shared" si="4"/>
        <v>35</v>
      </c>
      <c r="V64" s="41">
        <v>20.6</v>
      </c>
      <c r="W64" s="50">
        <v>16</v>
      </c>
      <c r="X64" s="4">
        <f>0</f>
        <v>0</v>
      </c>
      <c r="Y64" s="93">
        <f>2</f>
        <v>2</v>
      </c>
      <c r="Z64" s="34">
        <f t="shared" si="33"/>
        <v>0.27000000000000024</v>
      </c>
      <c r="AA64" s="38">
        <f t="shared" si="34"/>
        <v>0.33750000000000002</v>
      </c>
      <c r="AB64" s="38"/>
      <c r="AC64" s="129">
        <f t="shared" si="35"/>
        <v>920</v>
      </c>
      <c r="AD64" s="129">
        <f t="shared" si="36"/>
        <v>888</v>
      </c>
      <c r="AE64" s="129">
        <f t="shared" si="37"/>
        <v>864</v>
      </c>
    </row>
    <row r="65" spans="1:31 16364:16371" ht="25.5">
      <c r="A65" s="52">
        <v>46</v>
      </c>
      <c r="B65" s="53"/>
      <c r="C65" s="53">
        <v>9054</v>
      </c>
      <c r="D65" s="61" t="s">
        <v>166</v>
      </c>
      <c r="E65" s="53">
        <v>920</v>
      </c>
      <c r="F65" s="53">
        <v>850</v>
      </c>
      <c r="G65" s="25"/>
      <c r="H65" s="25"/>
      <c r="I65" s="53">
        <v>200</v>
      </c>
      <c r="J65" s="53">
        <v>185</v>
      </c>
      <c r="K65" s="59" t="s">
        <v>32</v>
      </c>
      <c r="L65" s="25"/>
      <c r="M65" s="69" t="s">
        <v>159</v>
      </c>
      <c r="N65" s="50"/>
      <c r="O65" s="6">
        <f t="shared" si="0"/>
        <v>920</v>
      </c>
      <c r="P65" s="6">
        <f t="shared" si="0"/>
        <v>850</v>
      </c>
      <c r="Q65" s="6" t="str">
        <f t="shared" si="1"/>
        <v>N/A</v>
      </c>
      <c r="R65" s="50" t="s">
        <v>33</v>
      </c>
      <c r="S65" s="6">
        <f t="shared" si="2"/>
        <v>866</v>
      </c>
      <c r="T65" s="50" t="str">
        <f t="shared" si="3"/>
        <v>N/A</v>
      </c>
      <c r="U65" s="50" t="str">
        <f t="shared" si="4"/>
        <v>N/A</v>
      </c>
      <c r="V65" s="96">
        <v>22.5</v>
      </c>
      <c r="W65" s="83" t="s">
        <v>33</v>
      </c>
      <c r="X65" s="4">
        <f>0</f>
        <v>0</v>
      </c>
      <c r="Y65" s="93">
        <f>2</f>
        <v>2</v>
      </c>
      <c r="Z65" s="89" t="str">
        <f t="shared" si="33"/>
        <v>N/A</v>
      </c>
      <c r="AA65" s="38" t="str">
        <f t="shared" si="34"/>
        <v>N/A</v>
      </c>
      <c r="AB65" s="104" t="s">
        <v>33</v>
      </c>
      <c r="AC65" s="129" t="str">
        <f t="shared" si="35"/>
        <v>N/A</v>
      </c>
      <c r="AD65" s="129" t="str">
        <f t="shared" si="36"/>
        <v>N/A</v>
      </c>
      <c r="AE65" s="129" t="str">
        <f t="shared" si="37"/>
        <v>N/A</v>
      </c>
    </row>
    <row r="66" spans="1:31 16364:16371">
      <c r="A66" s="52">
        <v>47</v>
      </c>
      <c r="B66" s="53"/>
      <c r="C66" s="59" t="s">
        <v>168</v>
      </c>
      <c r="D66" s="61" t="s">
        <v>169</v>
      </c>
      <c r="E66" s="53">
        <v>920</v>
      </c>
      <c r="F66" s="53">
        <v>850</v>
      </c>
      <c r="G66" s="68">
        <v>820</v>
      </c>
      <c r="H66" s="25"/>
      <c r="I66" s="53">
        <v>200</v>
      </c>
      <c r="J66" s="53">
        <v>185</v>
      </c>
      <c r="K66" s="59" t="s">
        <v>32</v>
      </c>
      <c r="L66" s="53">
        <v>342</v>
      </c>
      <c r="M66" s="69" t="s">
        <v>165</v>
      </c>
      <c r="N66" s="50" t="s">
        <v>44</v>
      </c>
      <c r="O66" s="6">
        <f t="shared" si="0"/>
        <v>920</v>
      </c>
      <c r="P66" s="6">
        <f t="shared" si="0"/>
        <v>850</v>
      </c>
      <c r="Q66" s="6">
        <f t="shared" si="1"/>
        <v>820</v>
      </c>
      <c r="R66" s="6">
        <v>820</v>
      </c>
      <c r="S66" s="31">
        <f>P66+20</f>
        <v>870</v>
      </c>
      <c r="T66" s="50">
        <f t="shared" si="3"/>
        <v>15</v>
      </c>
      <c r="U66" s="50">
        <f t="shared" si="4"/>
        <v>25</v>
      </c>
      <c r="V66" s="96">
        <v>22.5</v>
      </c>
      <c r="W66" s="83">
        <v>17</v>
      </c>
      <c r="X66" s="4">
        <f>0</f>
        <v>0</v>
      </c>
      <c r="Y66" s="93">
        <f>2</f>
        <v>2</v>
      </c>
      <c r="Z66" s="89">
        <f t="shared" si="33"/>
        <v>0.20250000000000049</v>
      </c>
      <c r="AA66" s="38">
        <f t="shared" si="34"/>
        <v>0.20250000000000049</v>
      </c>
      <c r="AB66" s="104"/>
      <c r="AC66" s="129" t="str">
        <f t="shared" si="35"/>
        <v>N/A</v>
      </c>
      <c r="AD66" s="129">
        <f t="shared" si="36"/>
        <v>898</v>
      </c>
      <c r="AE66" s="129">
        <f t="shared" si="37"/>
        <v>874</v>
      </c>
    </row>
    <row r="67" spans="1:31 16364:16371" ht="28.5" customHeight="1">
      <c r="A67" s="52"/>
      <c r="B67" s="53" t="s">
        <v>44</v>
      </c>
      <c r="C67" s="59" t="s">
        <v>171</v>
      </c>
      <c r="D67" s="61"/>
      <c r="E67" s="53"/>
      <c r="F67" s="53"/>
      <c r="G67" s="68"/>
      <c r="H67" s="25"/>
      <c r="I67" s="53"/>
      <c r="J67" s="53"/>
      <c r="K67" s="59"/>
      <c r="L67" s="53"/>
      <c r="M67" s="69"/>
      <c r="N67" s="50"/>
      <c r="O67" s="6">
        <v>920</v>
      </c>
      <c r="P67" s="6">
        <v>850</v>
      </c>
      <c r="Q67" s="6">
        <v>820</v>
      </c>
      <c r="R67" s="6">
        <v>820</v>
      </c>
      <c r="S67" s="31"/>
      <c r="T67" s="50"/>
      <c r="U67" s="50"/>
      <c r="V67" s="96">
        <v>22.5</v>
      </c>
      <c r="W67" s="83">
        <v>17</v>
      </c>
      <c r="X67" s="4">
        <f>0</f>
        <v>0</v>
      </c>
      <c r="Y67" s="93">
        <f>2</f>
        <v>2</v>
      </c>
      <c r="Z67" s="89">
        <f t="shared" si="33"/>
        <v>0.20250000000000049</v>
      </c>
      <c r="AA67" s="38">
        <f t="shared" si="34"/>
        <v>0.20250000000000049</v>
      </c>
      <c r="AB67" s="104"/>
      <c r="AC67" s="129" t="str">
        <f t="shared" si="35"/>
        <v>N/A</v>
      </c>
      <c r="AD67" s="129">
        <f t="shared" si="36"/>
        <v>898</v>
      </c>
      <c r="AE67" s="129">
        <f t="shared" si="37"/>
        <v>874</v>
      </c>
    </row>
    <row r="68" spans="1:31 16364:16371" ht="25.5">
      <c r="A68" s="52">
        <v>48</v>
      </c>
      <c r="B68" s="53"/>
      <c r="C68" s="53">
        <v>9056</v>
      </c>
      <c r="D68" s="61" t="s">
        <v>172</v>
      </c>
      <c r="E68" s="53">
        <v>920</v>
      </c>
      <c r="F68" s="53">
        <v>850</v>
      </c>
      <c r="G68" s="25"/>
      <c r="H68" s="25"/>
      <c r="I68" s="53">
        <v>188</v>
      </c>
      <c r="J68" s="53">
        <v>185</v>
      </c>
      <c r="K68" s="59" t="s">
        <v>32</v>
      </c>
      <c r="L68" s="53">
        <v>327</v>
      </c>
      <c r="M68" s="69" t="s">
        <v>159</v>
      </c>
      <c r="N68" s="50"/>
      <c r="O68" s="6">
        <f t="shared" si="0"/>
        <v>920</v>
      </c>
      <c r="P68" s="6">
        <f t="shared" si="0"/>
        <v>850</v>
      </c>
      <c r="Q68" s="6" t="str">
        <f t="shared" si="1"/>
        <v>N/A</v>
      </c>
      <c r="R68" s="50" t="s">
        <v>33</v>
      </c>
      <c r="S68" s="6">
        <f t="shared" si="2"/>
        <v>866</v>
      </c>
      <c r="T68" s="50" t="str">
        <f t="shared" si="3"/>
        <v>N/A</v>
      </c>
      <c r="U68" s="50" t="str">
        <f t="shared" si="4"/>
        <v>N/A</v>
      </c>
      <c r="V68" s="41">
        <v>20.6</v>
      </c>
      <c r="W68" s="50" t="s">
        <v>33</v>
      </c>
      <c r="X68" s="4">
        <f>0</f>
        <v>0</v>
      </c>
      <c r="Y68" s="93">
        <f>2</f>
        <v>2</v>
      </c>
      <c r="Z68" s="34" t="str">
        <f t="shared" si="33"/>
        <v>N/A</v>
      </c>
      <c r="AA68" s="38" t="str">
        <f t="shared" si="34"/>
        <v>N/A</v>
      </c>
      <c r="AB68" s="38"/>
      <c r="AC68" s="129" t="str">
        <f t="shared" si="35"/>
        <v>N/A</v>
      </c>
      <c r="AD68" s="129" t="str">
        <f t="shared" si="36"/>
        <v>N/A</v>
      </c>
      <c r="AE68" s="129" t="str">
        <f t="shared" si="37"/>
        <v>N/A</v>
      </c>
    </row>
    <row r="69" spans="1:31 16364:16371">
      <c r="A69" s="52">
        <v>49</v>
      </c>
      <c r="B69" s="53"/>
      <c r="C69" s="59" t="s">
        <v>173</v>
      </c>
      <c r="D69" s="61" t="s">
        <v>174</v>
      </c>
      <c r="E69" s="53">
        <v>920</v>
      </c>
      <c r="F69" s="53">
        <v>850</v>
      </c>
      <c r="G69" s="68">
        <v>800</v>
      </c>
      <c r="H69" s="25"/>
      <c r="I69" s="53">
        <v>188</v>
      </c>
      <c r="J69" s="53">
        <v>185</v>
      </c>
      <c r="K69" s="59" t="s">
        <v>32</v>
      </c>
      <c r="L69" s="25"/>
      <c r="M69" s="69" t="s">
        <v>165</v>
      </c>
      <c r="N69" s="50" t="s">
        <v>44</v>
      </c>
      <c r="O69" s="6">
        <f t="shared" si="0"/>
        <v>920</v>
      </c>
      <c r="P69" s="6">
        <f t="shared" si="0"/>
        <v>850</v>
      </c>
      <c r="Q69" s="6">
        <f t="shared" si="1"/>
        <v>800</v>
      </c>
      <c r="R69" s="6">
        <v>820</v>
      </c>
      <c r="S69" s="31">
        <f>P69+20</f>
        <v>870</v>
      </c>
      <c r="T69" s="50">
        <f t="shared" si="3"/>
        <v>25</v>
      </c>
      <c r="U69" s="50">
        <f t="shared" si="4"/>
        <v>35</v>
      </c>
      <c r="V69" s="41">
        <v>20.6</v>
      </c>
      <c r="W69" s="50">
        <v>16</v>
      </c>
      <c r="X69" s="4">
        <f>0</f>
        <v>0</v>
      </c>
      <c r="Y69" s="93">
        <f>2</f>
        <v>2</v>
      </c>
      <c r="Z69" s="34">
        <f t="shared" si="33"/>
        <v>0.27000000000000024</v>
      </c>
      <c r="AA69" s="38">
        <f t="shared" si="34"/>
        <v>0.33750000000000002</v>
      </c>
      <c r="AB69" s="38"/>
      <c r="AC69" s="129">
        <f t="shared" si="35"/>
        <v>920</v>
      </c>
      <c r="AD69" s="129">
        <f t="shared" si="36"/>
        <v>888</v>
      </c>
      <c r="AE69" s="129">
        <f t="shared" si="37"/>
        <v>864</v>
      </c>
    </row>
    <row r="70" spans="1:31 16364:16371">
      <c r="A70" s="52">
        <v>50</v>
      </c>
      <c r="B70" s="53"/>
      <c r="C70" s="59" t="s">
        <v>175</v>
      </c>
      <c r="D70" s="67">
        <v>70761</v>
      </c>
      <c r="E70" s="53">
        <v>920</v>
      </c>
      <c r="F70" s="53">
        <v>830</v>
      </c>
      <c r="G70" s="68">
        <v>800</v>
      </c>
      <c r="H70" s="25"/>
      <c r="I70" s="53">
        <v>208</v>
      </c>
      <c r="J70" s="53">
        <v>185</v>
      </c>
      <c r="K70" s="59" t="s">
        <v>66</v>
      </c>
      <c r="L70" s="25"/>
      <c r="M70" s="69" t="s">
        <v>165</v>
      </c>
      <c r="N70" s="50" t="s">
        <v>44</v>
      </c>
      <c r="O70" s="6">
        <f t="shared" si="0"/>
        <v>920</v>
      </c>
      <c r="P70" s="6">
        <f t="shared" si="0"/>
        <v>830</v>
      </c>
      <c r="Q70" s="6">
        <f t="shared" si="1"/>
        <v>800</v>
      </c>
      <c r="R70" s="6">
        <v>800</v>
      </c>
      <c r="S70" s="31">
        <f>P70+20</f>
        <v>850</v>
      </c>
      <c r="T70" s="50">
        <f t="shared" si="3"/>
        <v>15</v>
      </c>
      <c r="U70" s="50">
        <f t="shared" si="4"/>
        <v>25</v>
      </c>
      <c r="V70" s="96">
        <v>25</v>
      </c>
      <c r="W70" s="83">
        <v>17</v>
      </c>
      <c r="X70" s="4">
        <f>0</f>
        <v>0</v>
      </c>
      <c r="Y70" s="93">
        <f>2</f>
        <v>2</v>
      </c>
      <c r="Z70" s="89">
        <f t="shared" si="33"/>
        <v>0.20250000000000049</v>
      </c>
      <c r="AA70" s="38">
        <f t="shared" si="34"/>
        <v>0.20250000000000049</v>
      </c>
      <c r="AB70" s="104"/>
      <c r="AC70" s="129">
        <f t="shared" si="35"/>
        <v>910</v>
      </c>
      <c r="AD70" s="129">
        <f t="shared" si="36"/>
        <v>878</v>
      </c>
      <c r="AE70" s="129">
        <f t="shared" si="37"/>
        <v>854</v>
      </c>
    </row>
    <row r="71" spans="1:31 16364:16371">
      <c r="A71" s="52"/>
      <c r="B71" s="53" t="s">
        <v>44</v>
      </c>
      <c r="C71" s="59" t="s">
        <v>177</v>
      </c>
      <c r="D71" s="67"/>
      <c r="E71" s="53"/>
      <c r="F71" s="53"/>
      <c r="G71" s="68"/>
      <c r="H71" s="25"/>
      <c r="I71" s="53"/>
      <c r="J71" s="53"/>
      <c r="K71" s="59"/>
      <c r="L71" s="25"/>
      <c r="M71" s="69"/>
      <c r="N71" s="50"/>
      <c r="O71" s="6">
        <v>920</v>
      </c>
      <c r="P71" s="6">
        <v>830</v>
      </c>
      <c r="Q71" s="6">
        <v>800</v>
      </c>
      <c r="R71" s="6">
        <v>800</v>
      </c>
      <c r="S71" s="31"/>
      <c r="T71" s="50"/>
      <c r="U71" s="50"/>
      <c r="V71" s="96">
        <v>25</v>
      </c>
      <c r="W71" s="83">
        <v>17</v>
      </c>
      <c r="X71" s="4">
        <f>0</f>
        <v>0</v>
      </c>
      <c r="Y71" s="93">
        <f>2</f>
        <v>2</v>
      </c>
      <c r="Z71" s="89">
        <f t="shared" si="33"/>
        <v>0.20250000000000049</v>
      </c>
      <c r="AA71" s="38">
        <f t="shared" si="34"/>
        <v>0.20250000000000049</v>
      </c>
      <c r="AB71" s="104"/>
      <c r="AC71" s="129">
        <f t="shared" si="35"/>
        <v>910</v>
      </c>
      <c r="AD71" s="129">
        <f t="shared" si="36"/>
        <v>878</v>
      </c>
      <c r="AE71" s="129">
        <f t="shared" si="37"/>
        <v>854</v>
      </c>
    </row>
    <row r="72" spans="1:31 16364:16371">
      <c r="A72" s="52">
        <v>51</v>
      </c>
      <c r="B72" s="53"/>
      <c r="C72" s="59" t="s">
        <v>179</v>
      </c>
      <c r="D72" s="61" t="s">
        <v>180</v>
      </c>
      <c r="E72" s="53">
        <v>920</v>
      </c>
      <c r="F72" s="68">
        <v>830</v>
      </c>
      <c r="G72" s="68">
        <v>800</v>
      </c>
      <c r="H72" s="25"/>
      <c r="I72" s="53">
        <v>200</v>
      </c>
      <c r="J72" s="53">
        <v>185</v>
      </c>
      <c r="K72" s="59" t="s">
        <v>32</v>
      </c>
      <c r="L72" s="25"/>
      <c r="M72" s="69" t="s">
        <v>165</v>
      </c>
      <c r="N72" s="50" t="s">
        <v>44</v>
      </c>
      <c r="O72" s="6">
        <f t="shared" si="0"/>
        <v>920</v>
      </c>
      <c r="P72" s="6">
        <f t="shared" si="0"/>
        <v>830</v>
      </c>
      <c r="Q72" s="6">
        <f t="shared" si="1"/>
        <v>800</v>
      </c>
      <c r="R72" s="6">
        <v>800</v>
      </c>
      <c r="S72" s="31">
        <f>P72+20</f>
        <v>850</v>
      </c>
      <c r="T72" s="50">
        <f t="shared" si="3"/>
        <v>15</v>
      </c>
      <c r="U72" s="50">
        <f t="shared" si="4"/>
        <v>25</v>
      </c>
      <c r="V72" s="96">
        <v>22.5</v>
      </c>
      <c r="W72" s="83">
        <v>17</v>
      </c>
      <c r="X72" s="4">
        <f>0</f>
        <v>0</v>
      </c>
      <c r="Y72" s="93">
        <f>2</f>
        <v>2</v>
      </c>
      <c r="Z72" s="89">
        <f t="shared" si="33"/>
        <v>0.20250000000000049</v>
      </c>
      <c r="AA72" s="38">
        <f t="shared" si="34"/>
        <v>0.20250000000000049</v>
      </c>
      <c r="AB72" s="104"/>
      <c r="AC72" s="129">
        <f t="shared" si="35"/>
        <v>910</v>
      </c>
      <c r="AD72" s="129">
        <f t="shared" si="36"/>
        <v>878</v>
      </c>
      <c r="AE72" s="129">
        <f t="shared" si="37"/>
        <v>854</v>
      </c>
    </row>
    <row r="73" spans="1:31 16364:16371" ht="28.5" customHeight="1">
      <c r="A73" s="52"/>
      <c r="B73" s="53" t="s">
        <v>44</v>
      </c>
      <c r="C73" s="59" t="s">
        <v>182</v>
      </c>
      <c r="D73" s="61"/>
      <c r="E73" s="53"/>
      <c r="F73" s="68"/>
      <c r="G73" s="68"/>
      <c r="H73" s="25"/>
      <c r="I73" s="53"/>
      <c r="J73" s="53"/>
      <c r="K73" s="59"/>
      <c r="L73" s="25"/>
      <c r="M73" s="69"/>
      <c r="N73" s="50"/>
      <c r="O73" s="6">
        <v>920</v>
      </c>
      <c r="P73" s="6">
        <v>830</v>
      </c>
      <c r="Q73" s="6">
        <v>800</v>
      </c>
      <c r="R73" s="6">
        <v>800</v>
      </c>
      <c r="S73" s="31"/>
      <c r="T73" s="50"/>
      <c r="U73" s="50"/>
      <c r="V73" s="96">
        <v>22.5</v>
      </c>
      <c r="W73" s="83">
        <v>17</v>
      </c>
      <c r="X73" s="4">
        <f>0</f>
        <v>0</v>
      </c>
      <c r="Y73" s="93">
        <f>2</f>
        <v>2</v>
      </c>
      <c r="Z73" s="89">
        <f t="shared" si="33"/>
        <v>0.20250000000000049</v>
      </c>
      <c r="AA73" s="38">
        <f t="shared" si="34"/>
        <v>0.20250000000000049</v>
      </c>
      <c r="AB73" s="104"/>
      <c r="AC73" s="129">
        <f t="shared" si="35"/>
        <v>910</v>
      </c>
      <c r="AD73" s="129">
        <f t="shared" si="36"/>
        <v>878</v>
      </c>
      <c r="AE73" s="129">
        <f t="shared" si="37"/>
        <v>854</v>
      </c>
    </row>
    <row r="74" spans="1:31 16364:16371">
      <c r="A74" s="52">
        <v>52</v>
      </c>
      <c r="B74" s="53"/>
      <c r="C74" s="59" t="s">
        <v>183</v>
      </c>
      <c r="D74" s="61" t="s">
        <v>184</v>
      </c>
      <c r="E74" s="53">
        <v>920</v>
      </c>
      <c r="F74" s="53">
        <v>850</v>
      </c>
      <c r="G74" s="68">
        <v>800</v>
      </c>
      <c r="H74" s="25"/>
      <c r="I74" s="53">
        <v>195</v>
      </c>
      <c r="J74" s="53">
        <v>185</v>
      </c>
      <c r="K74" s="59" t="s">
        <v>66</v>
      </c>
      <c r="L74" s="25"/>
      <c r="M74" s="69" t="s">
        <v>165</v>
      </c>
      <c r="N74" s="50" t="s">
        <v>44</v>
      </c>
      <c r="O74" s="6">
        <f t="shared" si="0"/>
        <v>920</v>
      </c>
      <c r="P74" s="6">
        <f t="shared" si="0"/>
        <v>850</v>
      </c>
      <c r="Q74" s="6">
        <f t="shared" si="1"/>
        <v>800</v>
      </c>
      <c r="R74" s="6">
        <v>820</v>
      </c>
      <c r="S74" s="31">
        <f>P74+20</f>
        <v>870</v>
      </c>
      <c r="T74" s="50">
        <f t="shared" si="3"/>
        <v>25</v>
      </c>
      <c r="U74" s="50">
        <f t="shared" si="4"/>
        <v>35</v>
      </c>
      <c r="V74" s="41">
        <v>20.6</v>
      </c>
      <c r="W74" s="50">
        <v>16</v>
      </c>
      <c r="X74" s="4">
        <f>0</f>
        <v>0</v>
      </c>
      <c r="Y74" s="93">
        <f>2</f>
        <v>2</v>
      </c>
      <c r="Z74" s="34">
        <f t="shared" si="33"/>
        <v>0.27000000000000024</v>
      </c>
      <c r="AA74" s="38">
        <f t="shared" si="34"/>
        <v>0.33750000000000002</v>
      </c>
      <c r="AB74" s="38"/>
      <c r="AC74" s="129">
        <f t="shared" si="35"/>
        <v>920</v>
      </c>
      <c r="AD74" s="129">
        <f t="shared" si="36"/>
        <v>888</v>
      </c>
      <c r="AE74" s="129">
        <f t="shared" si="37"/>
        <v>864</v>
      </c>
    </row>
    <row r="75" spans="1:31 16364:16371" hidden="1">
      <c r="A75" s="52">
        <v>53</v>
      </c>
      <c r="B75" s="52"/>
      <c r="C75" s="59" t="s">
        <v>185</v>
      </c>
      <c r="D75" s="62" t="s">
        <v>186</v>
      </c>
      <c r="E75" s="52">
        <v>730</v>
      </c>
      <c r="F75" s="70">
        <v>671</v>
      </c>
      <c r="G75" s="52">
        <v>622</v>
      </c>
      <c r="H75" s="52">
        <v>255</v>
      </c>
      <c r="I75" s="52">
        <v>185</v>
      </c>
      <c r="J75" s="52">
        <v>185</v>
      </c>
      <c r="K75" s="63" t="s">
        <v>66</v>
      </c>
      <c r="L75" s="52">
        <v>243</v>
      </c>
      <c r="M75" s="54"/>
      <c r="N75" s="4" t="s">
        <v>44</v>
      </c>
      <c r="O75" s="6">
        <f t="shared" si="0"/>
        <v>730</v>
      </c>
      <c r="P75" s="6">
        <f t="shared" si="0"/>
        <v>671</v>
      </c>
      <c r="Q75" s="6">
        <f t="shared" si="1"/>
        <v>622</v>
      </c>
      <c r="R75" s="6"/>
      <c r="S75" s="6">
        <f t="shared" si="2"/>
        <v>687</v>
      </c>
      <c r="T75" s="50">
        <f t="shared" si="3"/>
        <v>24.5</v>
      </c>
      <c r="U75" s="50">
        <f t="shared" si="4"/>
        <v>32.5</v>
      </c>
      <c r="V75" s="10"/>
      <c r="W75" s="10"/>
      <c r="X75" s="4">
        <f>0</f>
        <v>0</v>
      </c>
      <c r="Y75" s="93">
        <f>2</f>
        <v>2</v>
      </c>
      <c r="Z75" s="10"/>
      <c r="AA75" s="10"/>
      <c r="AB75" s="10"/>
      <c r="AC75" s="10"/>
      <c r="AD75" s="10"/>
      <c r="AE75" s="10"/>
    </row>
    <row r="76" spans="1:31 16364:16371" hidden="1">
      <c r="A76" s="52">
        <v>54</v>
      </c>
      <c r="B76" s="52"/>
      <c r="C76" s="59" t="s">
        <v>187</v>
      </c>
      <c r="D76" s="71">
        <v>98251</v>
      </c>
      <c r="E76" s="52">
        <v>850</v>
      </c>
      <c r="F76" s="52">
        <v>745</v>
      </c>
      <c r="G76" s="52">
        <v>676</v>
      </c>
      <c r="H76" s="52">
        <v>250</v>
      </c>
      <c r="I76" s="52">
        <v>185</v>
      </c>
      <c r="J76" s="52">
        <v>188</v>
      </c>
      <c r="K76" s="63" t="s">
        <v>66</v>
      </c>
      <c r="L76" s="25"/>
      <c r="M76" s="54"/>
      <c r="N76" s="50"/>
      <c r="O76" s="6">
        <f t="shared" ref="O76:P87" si="38">E76</f>
        <v>850</v>
      </c>
      <c r="P76" s="6">
        <f t="shared" si="38"/>
        <v>745</v>
      </c>
      <c r="Q76" s="6">
        <f t="shared" ref="Q76:Q91" si="39">IF(G76="","N/A",G76)</f>
        <v>676</v>
      </c>
      <c r="R76" s="6"/>
      <c r="S76" s="6">
        <f t="shared" ref="S76:S87" si="40">P76+16</f>
        <v>761</v>
      </c>
      <c r="T76" s="50">
        <f t="shared" ref="T76:T87" si="41">IF(Q76="N/A","N/A",0.5*(P76-Q76))</f>
        <v>34.5</v>
      </c>
      <c r="U76" s="50">
        <f t="shared" ref="U76:U87" si="42">IF(Q76="N/A","N/A",0.5*(S76-Q76))</f>
        <v>42.5</v>
      </c>
      <c r="V76" s="10"/>
      <c r="W76" s="10"/>
      <c r="X76" s="4">
        <f>0</f>
        <v>0</v>
      </c>
      <c r="Y76" s="93">
        <f>2</f>
        <v>2</v>
      </c>
      <c r="Z76" s="10"/>
      <c r="AA76" s="10"/>
      <c r="AB76" s="10"/>
      <c r="AC76" s="10"/>
      <c r="AD76" s="10"/>
      <c r="AE76" s="10"/>
    </row>
    <row r="77" spans="1:31 16364:16371" hidden="1">
      <c r="A77" s="52">
        <v>55</v>
      </c>
      <c r="B77" s="52"/>
      <c r="C77" s="59" t="s">
        <v>188</v>
      </c>
      <c r="D77" s="71">
        <v>103945</v>
      </c>
      <c r="E77" s="52">
        <v>760</v>
      </c>
      <c r="F77" s="52">
        <v>695</v>
      </c>
      <c r="G77" s="52">
        <v>660</v>
      </c>
      <c r="H77" s="52">
        <v>250</v>
      </c>
      <c r="I77" s="52">
        <v>185</v>
      </c>
      <c r="J77" s="52">
        <v>190</v>
      </c>
      <c r="K77" s="63" t="s">
        <v>66</v>
      </c>
      <c r="L77" s="52">
        <v>275</v>
      </c>
      <c r="M77" s="54"/>
      <c r="N77" s="50"/>
      <c r="O77" s="6">
        <f t="shared" si="38"/>
        <v>760</v>
      </c>
      <c r="P77" s="6">
        <f t="shared" si="38"/>
        <v>695</v>
      </c>
      <c r="Q77" s="6">
        <f t="shared" si="39"/>
        <v>660</v>
      </c>
      <c r="R77" s="6"/>
      <c r="S77" s="6">
        <f t="shared" si="40"/>
        <v>711</v>
      </c>
      <c r="T77" s="50">
        <f t="shared" si="41"/>
        <v>17.5</v>
      </c>
      <c r="U77" s="50">
        <f t="shared" si="42"/>
        <v>25.5</v>
      </c>
      <c r="V77" s="10"/>
      <c r="W77" s="10"/>
      <c r="X77" s="4">
        <f>0</f>
        <v>0</v>
      </c>
      <c r="Y77" s="93">
        <f>2</f>
        <v>2</v>
      </c>
      <c r="Z77" s="10"/>
      <c r="AA77" s="10"/>
      <c r="AB77" s="10"/>
      <c r="AC77" s="10"/>
      <c r="AD77" s="10"/>
      <c r="AE77" s="10"/>
    </row>
    <row r="78" spans="1:31 16364:16371" hidden="1">
      <c r="A78" s="52">
        <v>56</v>
      </c>
      <c r="B78" s="52"/>
      <c r="C78" s="59" t="s">
        <v>189</v>
      </c>
      <c r="D78" s="71">
        <v>102695</v>
      </c>
      <c r="E78" s="52">
        <v>840</v>
      </c>
      <c r="F78" s="70">
        <v>790</v>
      </c>
      <c r="G78" s="70">
        <v>770</v>
      </c>
      <c r="H78" s="52">
        <v>250</v>
      </c>
      <c r="I78" s="52">
        <v>185</v>
      </c>
      <c r="J78" s="52">
        <v>170</v>
      </c>
      <c r="K78" s="63" t="s">
        <v>66</v>
      </c>
      <c r="L78" s="52">
        <v>276</v>
      </c>
      <c r="M78" s="54"/>
      <c r="N78" s="50"/>
      <c r="O78" s="6">
        <f t="shared" si="38"/>
        <v>840</v>
      </c>
      <c r="P78" s="6">
        <f t="shared" si="38"/>
        <v>790</v>
      </c>
      <c r="Q78" s="6">
        <f t="shared" si="39"/>
        <v>770</v>
      </c>
      <c r="R78" s="6"/>
      <c r="S78" s="6">
        <f t="shared" si="40"/>
        <v>806</v>
      </c>
      <c r="T78" s="50">
        <f t="shared" si="41"/>
        <v>10</v>
      </c>
      <c r="U78" s="50">
        <f t="shared" si="42"/>
        <v>18</v>
      </c>
      <c r="V78" s="10"/>
      <c r="W78" s="10"/>
      <c r="X78" s="4">
        <f>0</f>
        <v>0</v>
      </c>
      <c r="Y78" s="93">
        <f>2</f>
        <v>2</v>
      </c>
      <c r="Z78" s="10"/>
      <c r="AA78" s="10"/>
      <c r="AB78" s="10"/>
      <c r="AC78" s="10"/>
      <c r="AD78" s="10"/>
      <c r="AE78" s="10"/>
    </row>
    <row r="79" spans="1:31 16364:16371" hidden="1">
      <c r="A79" s="52">
        <v>57</v>
      </c>
      <c r="B79" s="52"/>
      <c r="C79" s="59" t="s">
        <v>190</v>
      </c>
      <c r="D79" s="62" t="s">
        <v>191</v>
      </c>
      <c r="E79" s="52">
        <v>840</v>
      </c>
      <c r="F79" s="52">
        <v>770</v>
      </c>
      <c r="G79" s="52">
        <v>740</v>
      </c>
      <c r="H79" s="52">
        <v>250</v>
      </c>
      <c r="I79" s="52">
        <v>185</v>
      </c>
      <c r="J79" s="52">
        <v>193</v>
      </c>
      <c r="K79" s="63" t="s">
        <v>66</v>
      </c>
      <c r="L79" s="25"/>
      <c r="M79" s="54"/>
      <c r="N79" s="50"/>
      <c r="O79" s="6">
        <f t="shared" si="38"/>
        <v>840</v>
      </c>
      <c r="P79" s="6">
        <f t="shared" si="38"/>
        <v>770</v>
      </c>
      <c r="Q79" s="6">
        <f t="shared" si="39"/>
        <v>740</v>
      </c>
      <c r="R79" s="6"/>
      <c r="S79" s="6">
        <f t="shared" si="40"/>
        <v>786</v>
      </c>
      <c r="T79" s="50">
        <f t="shared" si="41"/>
        <v>15</v>
      </c>
      <c r="U79" s="50">
        <f t="shared" si="42"/>
        <v>23</v>
      </c>
      <c r="V79" s="10"/>
      <c r="W79" s="10"/>
      <c r="X79" s="4">
        <f>0</f>
        <v>0</v>
      </c>
      <c r="Y79" s="93">
        <f>2</f>
        <v>2</v>
      </c>
      <c r="Z79" s="10"/>
      <c r="AA79" s="10"/>
      <c r="AB79" s="10"/>
      <c r="AC79" s="10"/>
      <c r="AD79" s="10"/>
      <c r="AE79" s="10"/>
    </row>
    <row r="80" spans="1:31 16364:16371">
      <c r="A80" s="52"/>
      <c r="B80" s="53" t="s">
        <v>44</v>
      </c>
      <c r="C80" s="59" t="s">
        <v>192</v>
      </c>
      <c r="D80" s="61"/>
      <c r="E80" s="6"/>
      <c r="F80" s="6"/>
      <c r="G80" s="6"/>
      <c r="H80" s="6"/>
      <c r="I80" s="50"/>
      <c r="J80" s="50"/>
      <c r="K80" s="17"/>
      <c r="L80" s="16"/>
      <c r="M80" s="22"/>
      <c r="N80" s="22"/>
      <c r="O80" s="6">
        <v>920</v>
      </c>
      <c r="P80" s="6">
        <v>850</v>
      </c>
      <c r="Q80" s="6">
        <v>820</v>
      </c>
      <c r="R80" s="6">
        <v>820</v>
      </c>
      <c r="S80" s="50"/>
      <c r="T80" s="50"/>
      <c r="U80" s="6"/>
      <c r="V80" s="41">
        <v>20.6</v>
      </c>
      <c r="W80" s="6">
        <v>17</v>
      </c>
      <c r="X80" s="4">
        <f>0</f>
        <v>0</v>
      </c>
      <c r="Y80" s="93">
        <f>2</f>
        <v>2</v>
      </c>
      <c r="Z80" s="34">
        <f t="shared" ref="Z80:Z105" si="43">IF(R80="N/A","N/A",(0.5*P80/100-0.5*AVERAGE(Q80:R80)/100)*1.35)</f>
        <v>0.20250000000000049</v>
      </c>
      <c r="AA80" s="38">
        <f t="shared" ref="AA80:AA82" si="44">IF(Q80="N/A","N/A",(0.5*P80/100-0.5*Q80/100)*1.35)</f>
        <v>0.20250000000000049</v>
      </c>
      <c r="AB80" s="38"/>
      <c r="AC80" s="129" t="str">
        <f t="shared" ref="AC80:AC82" si="45">IF(AND($Q80="N/A",$R80="N/A"),"N/A",IF(CEILING(IF($R80="N/A",$Q80,AVERAGE($Q80:$R80))+2*0.74*10000/135,1)&gt;$O80+4,"N/A",IF(CEILING(IF($R80="N/A",$Q80,AVERAGE($Q80:$R80))+2*0.74*10000/135,1)&lt;$P80,$P80,CEILING(IF($R80="N/A",$Q80,AVERAGE($Q80:$R80))+2*0.74*10000/135,1))))</f>
        <v>N/A</v>
      </c>
      <c r="AD80" s="129">
        <f t="shared" ref="AD80:AD82" si="46">IF(AND($Q80="N/A",$R80="N/A"),"N/A",IF(CEILING(IF($R80="N/A",$Q80,AVERAGE($Q80:$R80))+2*0.52*10000/135,1)&gt;$O80+4,"N/A",IF(CEILING(IF($R80="N/A",$Q80,AVERAGE($Q80:$R80))+2*0.52*10000/135,1)&lt;$P80,$P80,CEILING(IF($R80="N/A",$Q80,AVERAGE($Q80:$R80))+2*0.52*10000/135,1))))</f>
        <v>898</v>
      </c>
      <c r="AE80" s="129">
        <f t="shared" ref="AE80:AE82" si="47">IF(AND($Q80="N/A",$R80="N/A"),"N/A",IF(CEILING(IF($R80="N/A",$Q80,AVERAGE($Q80:$R80))+2*0.36*10000/135,1)&gt;$O80+4,"N/A",IF(CEILING(IF($R80="N/A",$Q80,AVERAGE($Q80:$R80))+2*0.36*10000/135,1)&lt;$P80,$P80,CEILING(IF($R80="N/A",$Q80,AVERAGE($Q80:$R80))+2*0.36*10000/135,1))))</f>
        <v>874</v>
      </c>
      <c r="XEJ80" s="18"/>
      <c r="XEK80" s="48"/>
      <c r="XEL80" s="51"/>
      <c r="XEM80" s="21"/>
      <c r="XEN80" s="6"/>
      <c r="XEO80" s="6"/>
      <c r="XEP80" s="6"/>
      <c r="XEQ80" s="6"/>
    </row>
    <row r="81" spans="1:31 16353:16373">
      <c r="A81" s="52">
        <v>58</v>
      </c>
      <c r="B81" s="53"/>
      <c r="C81" s="59" t="s">
        <v>194</v>
      </c>
      <c r="D81" s="72">
        <v>98252</v>
      </c>
      <c r="E81" s="53">
        <v>920</v>
      </c>
      <c r="F81" s="53">
        <v>854</v>
      </c>
      <c r="G81" s="53">
        <v>820</v>
      </c>
      <c r="H81" s="53">
        <v>250</v>
      </c>
      <c r="I81" s="53">
        <v>185</v>
      </c>
      <c r="J81" s="53">
        <v>188</v>
      </c>
      <c r="K81" s="59" t="s">
        <v>66</v>
      </c>
      <c r="L81" s="59" t="s">
        <v>35</v>
      </c>
      <c r="M81" s="54"/>
      <c r="N81" s="50"/>
      <c r="O81" s="6">
        <f t="shared" si="38"/>
        <v>920</v>
      </c>
      <c r="P81" s="6">
        <f t="shared" si="38"/>
        <v>854</v>
      </c>
      <c r="Q81" s="6">
        <f t="shared" si="39"/>
        <v>820</v>
      </c>
      <c r="R81" s="6">
        <v>820</v>
      </c>
      <c r="S81" s="6">
        <f t="shared" si="40"/>
        <v>870</v>
      </c>
      <c r="T81" s="50">
        <f t="shared" si="41"/>
        <v>17</v>
      </c>
      <c r="U81" s="50">
        <f t="shared" si="42"/>
        <v>25</v>
      </c>
      <c r="V81" s="41">
        <v>20</v>
      </c>
      <c r="W81" s="50">
        <v>19</v>
      </c>
      <c r="X81" s="4">
        <f>0</f>
        <v>0</v>
      </c>
      <c r="Y81" s="93">
        <f>2</f>
        <v>2</v>
      </c>
      <c r="Z81" s="34">
        <f t="shared" si="43"/>
        <v>0.22949999999999993</v>
      </c>
      <c r="AA81" s="38">
        <f t="shared" si="44"/>
        <v>0.22949999999999993</v>
      </c>
      <c r="AB81" s="38"/>
      <c r="AC81" s="129" t="str">
        <f t="shared" si="45"/>
        <v>N/A</v>
      </c>
      <c r="AD81" s="129">
        <f t="shared" si="46"/>
        <v>898</v>
      </c>
      <c r="AE81" s="129">
        <f t="shared" si="47"/>
        <v>874</v>
      </c>
    </row>
    <row r="82" spans="1:31 16353:16373">
      <c r="A82" s="52">
        <v>59</v>
      </c>
      <c r="B82" s="53"/>
      <c r="C82" s="59" t="s">
        <v>195</v>
      </c>
      <c r="D82" s="72">
        <v>103123</v>
      </c>
      <c r="E82" s="53">
        <v>920</v>
      </c>
      <c r="F82" s="53">
        <v>854</v>
      </c>
      <c r="G82" s="53">
        <v>820</v>
      </c>
      <c r="H82" s="53">
        <v>250</v>
      </c>
      <c r="I82" s="53">
        <v>200</v>
      </c>
      <c r="J82" s="53">
        <v>185</v>
      </c>
      <c r="K82" s="59" t="s">
        <v>66</v>
      </c>
      <c r="L82" s="59" t="s">
        <v>35</v>
      </c>
      <c r="M82" s="54"/>
      <c r="N82" s="50"/>
      <c r="O82" s="6">
        <f t="shared" si="38"/>
        <v>920</v>
      </c>
      <c r="P82" s="6">
        <f t="shared" si="38"/>
        <v>854</v>
      </c>
      <c r="Q82" s="6">
        <f t="shared" si="39"/>
        <v>820</v>
      </c>
      <c r="R82" s="6">
        <v>820</v>
      </c>
      <c r="S82" s="6">
        <f t="shared" si="40"/>
        <v>870</v>
      </c>
      <c r="T82" s="50">
        <f t="shared" si="41"/>
        <v>17</v>
      </c>
      <c r="U82" s="50">
        <f t="shared" si="42"/>
        <v>25</v>
      </c>
      <c r="V82" s="96">
        <v>22.5</v>
      </c>
      <c r="W82" s="83">
        <v>22</v>
      </c>
      <c r="X82" s="4">
        <f>0</f>
        <v>0</v>
      </c>
      <c r="Y82" s="93">
        <f>2</f>
        <v>2</v>
      </c>
      <c r="Z82" s="89">
        <f t="shared" si="43"/>
        <v>0.22949999999999993</v>
      </c>
      <c r="AA82" s="38">
        <f t="shared" si="44"/>
        <v>0.22949999999999993</v>
      </c>
      <c r="AB82" s="104"/>
      <c r="AC82" s="129" t="str">
        <f t="shared" si="45"/>
        <v>N/A</v>
      </c>
      <c r="AD82" s="129">
        <f t="shared" si="46"/>
        <v>898</v>
      </c>
      <c r="AE82" s="129">
        <f t="shared" si="47"/>
        <v>874</v>
      </c>
    </row>
    <row r="83" spans="1:31 16353:16373" hidden="1">
      <c r="A83" s="52">
        <v>60</v>
      </c>
      <c r="B83" s="52"/>
      <c r="C83" s="53">
        <v>28501</v>
      </c>
      <c r="D83" s="66">
        <v>10448549</v>
      </c>
      <c r="E83" s="52">
        <v>840</v>
      </c>
      <c r="F83" s="52">
        <v>770</v>
      </c>
      <c r="G83" s="52">
        <v>740</v>
      </c>
      <c r="H83" s="52">
        <v>250</v>
      </c>
      <c r="I83" s="52">
        <v>188</v>
      </c>
      <c r="J83" s="52">
        <v>185</v>
      </c>
      <c r="K83" s="63" t="s">
        <v>66</v>
      </c>
      <c r="L83" s="52">
        <v>293</v>
      </c>
      <c r="M83" s="54"/>
      <c r="N83" s="50"/>
      <c r="O83" s="6">
        <f t="shared" si="38"/>
        <v>840</v>
      </c>
      <c r="P83" s="6">
        <f t="shared" si="38"/>
        <v>770</v>
      </c>
      <c r="Q83" s="6">
        <f t="shared" si="39"/>
        <v>740</v>
      </c>
      <c r="R83" s="6"/>
      <c r="S83" s="6">
        <f t="shared" si="40"/>
        <v>786</v>
      </c>
      <c r="T83" s="50">
        <f t="shared" si="41"/>
        <v>15</v>
      </c>
      <c r="U83" s="50">
        <f t="shared" si="42"/>
        <v>23</v>
      </c>
      <c r="V83" s="10"/>
      <c r="W83" s="10"/>
      <c r="X83" s="4">
        <f>0</f>
        <v>0</v>
      </c>
      <c r="Y83" s="93">
        <f>2</f>
        <v>2</v>
      </c>
      <c r="Z83" s="10"/>
      <c r="AA83" s="10"/>
      <c r="AB83" s="10"/>
      <c r="AC83" s="10"/>
      <c r="AD83" s="10"/>
      <c r="AE83" s="10"/>
    </row>
    <row r="84" spans="1:31 16353:16373">
      <c r="A84" s="52">
        <v>61</v>
      </c>
      <c r="B84" s="53"/>
      <c r="C84" s="59" t="s">
        <v>196</v>
      </c>
      <c r="D84" s="72">
        <v>11000001179</v>
      </c>
      <c r="E84" s="53">
        <v>920</v>
      </c>
      <c r="F84" s="53">
        <v>840</v>
      </c>
      <c r="G84" s="53">
        <v>775</v>
      </c>
      <c r="H84" s="53">
        <v>270</v>
      </c>
      <c r="I84" s="53">
        <v>220</v>
      </c>
      <c r="J84" s="53">
        <v>190</v>
      </c>
      <c r="K84" s="59" t="s">
        <v>66</v>
      </c>
      <c r="L84" s="53">
        <v>354</v>
      </c>
      <c r="M84" s="54"/>
      <c r="N84" s="4" t="s">
        <v>44</v>
      </c>
      <c r="O84" s="6">
        <f t="shared" si="38"/>
        <v>920</v>
      </c>
      <c r="P84" s="6">
        <f t="shared" si="38"/>
        <v>840</v>
      </c>
      <c r="Q84" s="6">
        <f t="shared" si="39"/>
        <v>775</v>
      </c>
      <c r="R84" s="6">
        <v>775</v>
      </c>
      <c r="S84" s="6">
        <f t="shared" si="40"/>
        <v>856</v>
      </c>
      <c r="T84" s="50">
        <f t="shared" si="41"/>
        <v>32.5</v>
      </c>
      <c r="U84" s="50">
        <f t="shared" si="42"/>
        <v>40.5</v>
      </c>
      <c r="V84" s="96">
        <v>25</v>
      </c>
      <c r="W84" s="83">
        <v>22</v>
      </c>
      <c r="X84" s="50">
        <f>0</f>
        <v>0</v>
      </c>
      <c r="Y84" s="102">
        <v>1</v>
      </c>
      <c r="Z84" s="89">
        <f t="shared" si="43"/>
        <v>0.43875000000000025</v>
      </c>
      <c r="AA84" s="38">
        <f t="shared" ref="AA84:AA99" si="48">IF(Q84="N/A","N/A",(0.5*P84/100-0.5*Q84/100)*1.35)</f>
        <v>0.43875000000000025</v>
      </c>
      <c r="AB84" s="104" t="s">
        <v>72</v>
      </c>
      <c r="AC84" s="129">
        <f t="shared" ref="AC84:AC105" si="49">IF(AND($Q84="N/A",$R84="N/A"),"N/A",IF(CEILING(IF($R84="N/A",$Q84,AVERAGE($Q84:$R84))+2*0.74*10000/135,1)&gt;$O84+4,"N/A",IF(CEILING(IF($R84="N/A",$Q84,AVERAGE($Q84:$R84))+2*0.74*10000/135,1)&lt;$P84,$P84,CEILING(IF($R84="N/A",$Q84,AVERAGE($Q84:$R84))+2*0.74*10000/135,1))))</f>
        <v>885</v>
      </c>
      <c r="AD84" s="129">
        <f t="shared" ref="AD84:AD105" si="50">IF(AND($Q84="N/A",$R84="N/A"),"N/A",IF(CEILING(IF($R84="N/A",$Q84,AVERAGE($Q84:$R84))+2*0.52*10000/135,1)&gt;$O84+4,"N/A",IF(CEILING(IF($R84="N/A",$Q84,AVERAGE($Q84:$R84))+2*0.52*10000/135,1)&lt;$P84,$P84,CEILING(IF($R84="N/A",$Q84,AVERAGE($Q84:$R84))+2*0.52*10000/135,1))))</f>
        <v>853</v>
      </c>
      <c r="AE84" s="129">
        <f t="shared" ref="AE84:AE105" si="51">IF(AND($Q84="N/A",$R84="N/A"),"N/A",IF(CEILING(IF($R84="N/A",$Q84,AVERAGE($Q84:$R84))+2*0.36*10000/135,1)&gt;$O84+4,"N/A",IF(CEILING(IF($R84="N/A",$Q84,AVERAGE($Q84:$R84))+2*0.36*10000/135,1)&lt;$P84,$P84,CEILING(IF($R84="N/A",$Q84,AVERAGE($Q84:$R84))+2*0.36*10000/135,1))))</f>
        <v>840</v>
      </c>
    </row>
    <row r="85" spans="1:31 16353:16373">
      <c r="A85" s="52">
        <v>62</v>
      </c>
      <c r="B85" s="53"/>
      <c r="C85" s="59" t="s">
        <v>197</v>
      </c>
      <c r="D85" s="72" t="s">
        <v>245</v>
      </c>
      <c r="E85" s="53">
        <v>920</v>
      </c>
      <c r="F85" s="53">
        <v>840</v>
      </c>
      <c r="G85" s="53">
        <v>785</v>
      </c>
      <c r="H85" s="59" t="s">
        <v>198</v>
      </c>
      <c r="I85" s="53">
        <v>220</v>
      </c>
      <c r="J85" s="53">
        <v>190</v>
      </c>
      <c r="K85" s="59" t="s">
        <v>66</v>
      </c>
      <c r="L85" s="53">
        <v>329</v>
      </c>
      <c r="M85" s="54"/>
      <c r="N85" s="4" t="s">
        <v>44</v>
      </c>
      <c r="O85" s="6">
        <f t="shared" si="38"/>
        <v>920</v>
      </c>
      <c r="P85" s="6">
        <f t="shared" si="38"/>
        <v>840</v>
      </c>
      <c r="Q85" s="6">
        <f t="shared" si="39"/>
        <v>785</v>
      </c>
      <c r="R85" s="6">
        <v>785</v>
      </c>
      <c r="S85" s="6">
        <f t="shared" si="40"/>
        <v>856</v>
      </c>
      <c r="T85" s="50">
        <f t="shared" si="41"/>
        <v>27.5</v>
      </c>
      <c r="U85" s="50">
        <f t="shared" si="42"/>
        <v>35.5</v>
      </c>
      <c r="V85" s="96">
        <v>25</v>
      </c>
      <c r="W85" s="83">
        <v>19</v>
      </c>
      <c r="X85" s="50">
        <f>0</f>
        <v>0</v>
      </c>
      <c r="Y85" s="102">
        <v>1</v>
      </c>
      <c r="Z85" s="89">
        <f t="shared" si="43"/>
        <v>0.37125000000000052</v>
      </c>
      <c r="AA85" s="38">
        <f t="shared" si="48"/>
        <v>0.37125000000000052</v>
      </c>
      <c r="AB85" s="104" t="s">
        <v>72</v>
      </c>
      <c r="AC85" s="129">
        <f t="shared" si="49"/>
        <v>895</v>
      </c>
      <c r="AD85" s="129">
        <f t="shared" si="50"/>
        <v>863</v>
      </c>
      <c r="AE85" s="129">
        <f t="shared" si="51"/>
        <v>840</v>
      </c>
    </row>
    <row r="86" spans="1:31 16353:16373">
      <c r="A86" s="52">
        <v>63</v>
      </c>
      <c r="B86" s="53"/>
      <c r="C86" s="59" t="s">
        <v>199</v>
      </c>
      <c r="D86" s="61" t="s">
        <v>200</v>
      </c>
      <c r="E86" s="53">
        <v>920</v>
      </c>
      <c r="F86" s="53">
        <v>840</v>
      </c>
      <c r="G86" s="53">
        <v>810</v>
      </c>
      <c r="H86" s="59" t="s">
        <v>201</v>
      </c>
      <c r="I86" s="53">
        <v>205</v>
      </c>
      <c r="J86" s="53">
        <v>187</v>
      </c>
      <c r="K86" s="59" t="s">
        <v>32</v>
      </c>
      <c r="L86" s="53">
        <v>310</v>
      </c>
      <c r="M86" s="69" t="s">
        <v>165</v>
      </c>
      <c r="N86" s="50"/>
      <c r="O86" s="6">
        <f t="shared" si="38"/>
        <v>920</v>
      </c>
      <c r="P86" s="6">
        <f t="shared" si="38"/>
        <v>840</v>
      </c>
      <c r="Q86" s="6">
        <f t="shared" si="39"/>
        <v>810</v>
      </c>
      <c r="R86" s="6">
        <v>845</v>
      </c>
      <c r="S86" s="6">
        <f t="shared" si="40"/>
        <v>856</v>
      </c>
      <c r="T86" s="50">
        <f t="shared" si="41"/>
        <v>15</v>
      </c>
      <c r="U86" s="50">
        <f t="shared" si="42"/>
        <v>23</v>
      </c>
      <c r="V86" s="96">
        <v>25</v>
      </c>
      <c r="W86" s="83">
        <v>20</v>
      </c>
      <c r="X86" s="4">
        <f>0</f>
        <v>0</v>
      </c>
      <c r="Y86" s="93">
        <f>2</f>
        <v>2</v>
      </c>
      <c r="Z86" s="89">
        <f t="shared" si="43"/>
        <v>8.4375000000000006E-2</v>
      </c>
      <c r="AA86" s="38">
        <f t="shared" si="48"/>
        <v>0.20250000000000049</v>
      </c>
      <c r="AB86" s="104" t="s">
        <v>202</v>
      </c>
      <c r="AC86" s="129" t="str">
        <f t="shared" si="49"/>
        <v>N/A</v>
      </c>
      <c r="AD86" s="129">
        <f t="shared" si="50"/>
        <v>905</v>
      </c>
      <c r="AE86" s="129">
        <f t="shared" si="51"/>
        <v>881</v>
      </c>
    </row>
    <row r="87" spans="1:31 16353:16373">
      <c r="A87" s="52">
        <v>64</v>
      </c>
      <c r="B87" s="53"/>
      <c r="C87" s="59" t="s">
        <v>204</v>
      </c>
      <c r="D87" s="61" t="s">
        <v>120</v>
      </c>
      <c r="E87" s="53">
        <v>920</v>
      </c>
      <c r="F87" s="53">
        <v>840</v>
      </c>
      <c r="G87" s="53">
        <v>800</v>
      </c>
      <c r="H87" s="53">
        <v>260</v>
      </c>
      <c r="I87" s="53">
        <v>215</v>
      </c>
      <c r="J87" s="53">
        <v>188</v>
      </c>
      <c r="K87" s="59" t="s">
        <v>66</v>
      </c>
      <c r="L87" s="53">
        <v>323</v>
      </c>
      <c r="M87" s="54"/>
      <c r="N87" s="50"/>
      <c r="O87" s="6">
        <f t="shared" si="38"/>
        <v>920</v>
      </c>
      <c r="P87" s="6">
        <f t="shared" si="38"/>
        <v>840</v>
      </c>
      <c r="Q87" s="6">
        <f t="shared" si="39"/>
        <v>800</v>
      </c>
      <c r="R87" s="50">
        <v>800</v>
      </c>
      <c r="S87" s="6">
        <f t="shared" si="40"/>
        <v>856</v>
      </c>
      <c r="T87" s="50">
        <f t="shared" si="41"/>
        <v>20</v>
      </c>
      <c r="U87" s="50">
        <f t="shared" si="42"/>
        <v>28</v>
      </c>
      <c r="V87" s="96">
        <v>25</v>
      </c>
      <c r="W87" s="83">
        <v>20</v>
      </c>
      <c r="X87" s="4">
        <f>0</f>
        <v>0</v>
      </c>
      <c r="Y87" s="93">
        <f>2</f>
        <v>2</v>
      </c>
      <c r="Z87" s="89">
        <f t="shared" si="43"/>
        <v>0.27000000000000024</v>
      </c>
      <c r="AA87" s="38">
        <f t="shared" si="48"/>
        <v>0.27000000000000024</v>
      </c>
      <c r="AB87" s="104" t="s">
        <v>85</v>
      </c>
      <c r="AC87" s="129">
        <f t="shared" si="49"/>
        <v>910</v>
      </c>
      <c r="AD87" s="129">
        <f t="shared" si="50"/>
        <v>878</v>
      </c>
      <c r="AE87" s="129">
        <f t="shared" si="51"/>
        <v>854</v>
      </c>
    </row>
    <row r="88" spans="1:31 16353:16373">
      <c r="A88" s="52"/>
      <c r="B88" s="53" t="s">
        <v>44</v>
      </c>
      <c r="C88" s="59">
        <v>390</v>
      </c>
      <c r="D88" s="61" t="s">
        <v>205</v>
      </c>
      <c r="E88" s="53">
        <v>920</v>
      </c>
      <c r="F88" s="53">
        <v>840</v>
      </c>
      <c r="G88" s="53">
        <v>810</v>
      </c>
      <c r="H88" s="53">
        <v>245</v>
      </c>
      <c r="I88" s="53">
        <v>205</v>
      </c>
      <c r="J88" s="53">
        <v>187</v>
      </c>
      <c r="K88" s="59" t="s">
        <v>66</v>
      </c>
      <c r="L88" s="53">
        <v>302</v>
      </c>
      <c r="M88" s="22"/>
      <c r="N88" s="50" t="s">
        <v>44</v>
      </c>
      <c r="O88" s="6">
        <v>920</v>
      </c>
      <c r="P88" s="6">
        <v>840</v>
      </c>
      <c r="Q88" s="6">
        <f t="shared" si="39"/>
        <v>810</v>
      </c>
      <c r="R88" s="50" t="s">
        <v>33</v>
      </c>
      <c r="S88" s="10"/>
      <c r="T88" s="10"/>
      <c r="U88" s="10"/>
      <c r="V88" s="99">
        <v>22.5</v>
      </c>
      <c r="W88" s="84">
        <v>20</v>
      </c>
      <c r="X88" s="4">
        <f>0</f>
        <v>0</v>
      </c>
      <c r="Y88" s="93">
        <f>2</f>
        <v>2</v>
      </c>
      <c r="Z88" s="89" t="str">
        <f t="shared" si="43"/>
        <v>N/A</v>
      </c>
      <c r="AA88" s="38">
        <f t="shared" si="48"/>
        <v>0.20250000000000049</v>
      </c>
      <c r="AB88" s="104"/>
      <c r="AC88" s="129">
        <f t="shared" si="49"/>
        <v>920</v>
      </c>
      <c r="AD88" s="129">
        <f t="shared" si="50"/>
        <v>888</v>
      </c>
      <c r="AE88" s="129">
        <f t="shared" si="51"/>
        <v>864</v>
      </c>
      <c r="XEK88" s="18"/>
      <c r="XEL88" s="18"/>
      <c r="XEM88" s="14"/>
      <c r="XEN88" s="50"/>
      <c r="XEO88" s="6"/>
      <c r="XEP88" s="6"/>
      <c r="XEQ88" s="6"/>
      <c r="XER88" s="50"/>
    </row>
    <row r="89" spans="1:31 16353:16373" s="28" customFormat="1">
      <c r="A89" s="56"/>
      <c r="B89" s="57" t="s">
        <v>44</v>
      </c>
      <c r="C89" s="81" t="s">
        <v>206</v>
      </c>
      <c r="D89" s="61" t="s">
        <v>207</v>
      </c>
      <c r="E89" s="57">
        <v>920</v>
      </c>
      <c r="F89" s="57">
        <v>830</v>
      </c>
      <c r="G89" s="53">
        <v>782</v>
      </c>
      <c r="H89" s="53">
        <v>260</v>
      </c>
      <c r="I89" s="53">
        <v>205</v>
      </c>
      <c r="J89" s="53">
        <v>188</v>
      </c>
      <c r="K89" s="59" t="s">
        <v>66</v>
      </c>
      <c r="L89" s="53">
        <v>349</v>
      </c>
      <c r="M89" s="58" t="s">
        <v>208</v>
      </c>
      <c r="N89" s="50" t="s">
        <v>44</v>
      </c>
      <c r="O89" s="26">
        <f t="shared" ref="O89:P91" si="52">E89</f>
        <v>920</v>
      </c>
      <c r="P89" s="26">
        <f t="shared" si="52"/>
        <v>830</v>
      </c>
      <c r="Q89" s="26">
        <f t="shared" si="39"/>
        <v>782</v>
      </c>
      <c r="R89" s="27">
        <v>784</v>
      </c>
      <c r="S89" s="8">
        <f t="shared" ref="S89" si="53">P89+16</f>
        <v>846</v>
      </c>
      <c r="T89" s="9">
        <f t="shared" ref="T89" si="54">IF(Q89="N/A","N/A",0.5*(P89-Q89))</f>
        <v>24</v>
      </c>
      <c r="U89" s="9">
        <f t="shared" ref="U89" si="55">IF(Q89="N/A","N/A",0.5*(S89-Q89))</f>
        <v>32</v>
      </c>
      <c r="V89" s="97">
        <v>25</v>
      </c>
      <c r="W89" s="85">
        <v>16</v>
      </c>
      <c r="X89" s="4">
        <f>0</f>
        <v>0</v>
      </c>
      <c r="Y89" s="93">
        <f>2</f>
        <v>2</v>
      </c>
      <c r="Z89" s="90">
        <f t="shared" si="43"/>
        <v>0.31725000000000048</v>
      </c>
      <c r="AA89" s="39">
        <f t="shared" si="48"/>
        <v>0.32400000000000029</v>
      </c>
      <c r="AB89" s="105"/>
      <c r="AC89" s="129">
        <f t="shared" si="49"/>
        <v>893</v>
      </c>
      <c r="AD89" s="129">
        <f t="shared" si="50"/>
        <v>861</v>
      </c>
      <c r="AE89" s="129">
        <f t="shared" si="51"/>
        <v>837</v>
      </c>
    </row>
    <row r="90" spans="1:31 16353:16373" ht="13.5" customHeight="1">
      <c r="A90" s="15"/>
      <c r="B90" s="50" t="s">
        <v>44</v>
      </c>
      <c r="C90" s="59" t="s">
        <v>209</v>
      </c>
      <c r="D90" s="61" t="s">
        <v>210</v>
      </c>
      <c r="E90" s="53">
        <v>920</v>
      </c>
      <c r="F90" s="53">
        <v>840</v>
      </c>
      <c r="G90" s="53">
        <v>790</v>
      </c>
      <c r="H90" s="53">
        <v>260</v>
      </c>
      <c r="I90" s="53">
        <v>205</v>
      </c>
      <c r="J90" s="53">
        <v>187</v>
      </c>
      <c r="K90" s="59" t="s">
        <v>66</v>
      </c>
      <c r="L90" s="53">
        <v>343</v>
      </c>
      <c r="M90" s="69" t="s">
        <v>159</v>
      </c>
      <c r="N90" s="50" t="s">
        <v>44</v>
      </c>
      <c r="O90" s="26">
        <f t="shared" si="52"/>
        <v>920</v>
      </c>
      <c r="P90" s="26">
        <f t="shared" si="52"/>
        <v>840</v>
      </c>
      <c r="Q90" s="26">
        <f t="shared" si="39"/>
        <v>790</v>
      </c>
      <c r="R90" s="27">
        <v>790</v>
      </c>
      <c r="S90" s="20"/>
      <c r="T90" s="20"/>
      <c r="U90" s="20"/>
      <c r="V90" s="97">
        <v>25</v>
      </c>
      <c r="W90" s="85">
        <v>31.6</v>
      </c>
      <c r="X90" s="4">
        <f>0</f>
        <v>0</v>
      </c>
      <c r="Y90" s="93">
        <f>2</f>
        <v>2</v>
      </c>
      <c r="Z90" s="90">
        <f t="shared" si="43"/>
        <v>0.33750000000000002</v>
      </c>
      <c r="AA90" s="39">
        <f t="shared" si="48"/>
        <v>0.33750000000000002</v>
      </c>
      <c r="AB90" s="105"/>
      <c r="AC90" s="129">
        <f t="shared" si="49"/>
        <v>900</v>
      </c>
      <c r="AD90" s="129">
        <f t="shared" si="50"/>
        <v>868</v>
      </c>
      <c r="AE90" s="129">
        <f t="shared" si="51"/>
        <v>844</v>
      </c>
    </row>
    <row r="91" spans="1:31 16353:16373" ht="12.75" customHeight="1">
      <c r="A91" s="19"/>
      <c r="B91" s="59" t="s">
        <v>44</v>
      </c>
      <c r="C91" s="59" t="s">
        <v>211</v>
      </c>
      <c r="D91" s="72" t="s">
        <v>210</v>
      </c>
      <c r="E91" s="53">
        <v>920</v>
      </c>
      <c r="F91" s="53">
        <v>840</v>
      </c>
      <c r="G91" s="53">
        <v>790</v>
      </c>
      <c r="H91" s="53">
        <v>260</v>
      </c>
      <c r="I91" s="53">
        <v>200</v>
      </c>
      <c r="J91" s="59">
        <v>187</v>
      </c>
      <c r="K91" s="53" t="s">
        <v>66</v>
      </c>
      <c r="L91" s="53">
        <v>345</v>
      </c>
      <c r="M91" s="69" t="s">
        <v>159</v>
      </c>
      <c r="N91" s="50" t="s">
        <v>44</v>
      </c>
      <c r="O91" s="26">
        <f t="shared" si="52"/>
        <v>920</v>
      </c>
      <c r="P91" s="26">
        <f t="shared" si="52"/>
        <v>840</v>
      </c>
      <c r="Q91" s="26">
        <f t="shared" si="39"/>
        <v>790</v>
      </c>
      <c r="R91" s="27">
        <v>790</v>
      </c>
      <c r="S91" s="50"/>
      <c r="T91" s="50"/>
      <c r="U91" s="50"/>
      <c r="V91" s="97">
        <v>22.5</v>
      </c>
      <c r="W91" s="85">
        <v>31.6</v>
      </c>
      <c r="X91" s="4">
        <f>0</f>
        <v>0</v>
      </c>
      <c r="Y91" s="93">
        <f>2</f>
        <v>2</v>
      </c>
      <c r="Z91" s="90">
        <f t="shared" si="43"/>
        <v>0.33750000000000002</v>
      </c>
      <c r="AA91" s="39">
        <f t="shared" si="48"/>
        <v>0.33750000000000002</v>
      </c>
      <c r="AB91" s="105"/>
      <c r="AC91" s="129">
        <f t="shared" si="49"/>
        <v>900</v>
      </c>
      <c r="AD91" s="129">
        <f t="shared" si="50"/>
        <v>868</v>
      </c>
      <c r="AE91" s="129">
        <f t="shared" si="51"/>
        <v>844</v>
      </c>
    </row>
    <row r="92" spans="1:31 16353:16373">
      <c r="A92" s="52"/>
      <c r="B92" s="53" t="s">
        <v>44</v>
      </c>
      <c r="C92" s="59" t="s">
        <v>212</v>
      </c>
      <c r="D92" s="73"/>
      <c r="E92" s="68"/>
      <c r="F92" s="31"/>
      <c r="G92" s="30"/>
      <c r="H92" s="6"/>
      <c r="I92" s="6"/>
      <c r="J92" s="50"/>
      <c r="K92" s="50"/>
      <c r="L92" s="17"/>
      <c r="M92" s="16"/>
      <c r="N92" s="29"/>
      <c r="O92" s="26">
        <v>920</v>
      </c>
      <c r="P92" s="26">
        <v>840</v>
      </c>
      <c r="Q92" s="26">
        <v>783</v>
      </c>
      <c r="R92" s="27">
        <v>783</v>
      </c>
      <c r="S92" s="27"/>
      <c r="T92" s="27"/>
      <c r="U92" s="26"/>
      <c r="V92" s="97">
        <v>25</v>
      </c>
      <c r="W92" s="86">
        <v>15.8</v>
      </c>
      <c r="X92" s="4">
        <f>0</f>
        <v>0</v>
      </c>
      <c r="Y92" s="93">
        <f>2</f>
        <v>2</v>
      </c>
      <c r="Z92" s="90">
        <f t="shared" si="43"/>
        <v>0.3847500000000002</v>
      </c>
      <c r="AA92" s="39">
        <f t="shared" si="48"/>
        <v>0.3847500000000002</v>
      </c>
      <c r="AB92" s="105"/>
      <c r="AC92" s="129">
        <f t="shared" si="49"/>
        <v>893</v>
      </c>
      <c r="AD92" s="129">
        <f t="shared" si="50"/>
        <v>861</v>
      </c>
      <c r="AE92" s="129">
        <f t="shared" si="51"/>
        <v>840</v>
      </c>
      <c r="XEK92" s="18"/>
      <c r="XEL92" s="48"/>
      <c r="XEM92" s="51"/>
      <c r="XEN92" s="49"/>
      <c r="XEO92" s="49"/>
      <c r="XEP92" s="6"/>
      <c r="XEQ92" s="6"/>
      <c r="XER92" s="6"/>
      <c r="XES92" s="6"/>
    </row>
    <row r="93" spans="1:31 16353:16373">
      <c r="A93" s="52"/>
      <c r="B93" s="53" t="s">
        <v>44</v>
      </c>
      <c r="C93" s="59" t="s">
        <v>213</v>
      </c>
      <c r="D93" s="74" t="s">
        <v>214</v>
      </c>
      <c r="E93" s="75">
        <v>920</v>
      </c>
      <c r="F93" s="24">
        <v>840</v>
      </c>
      <c r="G93" s="76" t="s">
        <v>215</v>
      </c>
      <c r="H93" s="77">
        <v>250</v>
      </c>
      <c r="I93" s="24">
        <v>205</v>
      </c>
      <c r="J93" s="24">
        <v>186</v>
      </c>
      <c r="K93" s="24" t="s">
        <v>66</v>
      </c>
      <c r="L93" s="24">
        <v>325</v>
      </c>
      <c r="M93" s="24" t="s">
        <v>159</v>
      </c>
      <c r="N93" s="24" t="s">
        <v>44</v>
      </c>
      <c r="O93" s="50">
        <v>920</v>
      </c>
      <c r="P93" s="50">
        <v>840</v>
      </c>
      <c r="Q93" s="50">
        <v>796</v>
      </c>
      <c r="R93" s="50">
        <v>808</v>
      </c>
      <c r="S93" s="10"/>
      <c r="T93" s="10"/>
      <c r="U93" s="10"/>
      <c r="V93" s="96">
        <v>25</v>
      </c>
      <c r="W93" s="83">
        <v>21</v>
      </c>
      <c r="X93" s="4">
        <f>0</f>
        <v>0</v>
      </c>
      <c r="Y93" s="93">
        <f>2</f>
        <v>2</v>
      </c>
      <c r="Z93" s="90">
        <f t="shared" si="43"/>
        <v>0.25650000000000056</v>
      </c>
      <c r="AA93" s="39">
        <f t="shared" si="48"/>
        <v>0.29700000000000026</v>
      </c>
      <c r="AB93" s="105" t="s">
        <v>78</v>
      </c>
      <c r="AC93" s="129">
        <f t="shared" si="49"/>
        <v>912</v>
      </c>
      <c r="AD93" s="129">
        <f t="shared" si="50"/>
        <v>880</v>
      </c>
      <c r="AE93" s="129">
        <f t="shared" si="51"/>
        <v>856</v>
      </c>
      <c r="XDY93" s="18"/>
      <c r="XDZ93" s="48"/>
      <c r="XEA93" s="51"/>
      <c r="XEB93" s="49"/>
      <c r="XEC93" s="49"/>
      <c r="XED93" s="6"/>
      <c r="XEE93" s="6"/>
      <c r="XEF93" s="6"/>
      <c r="XEG93" s="6"/>
      <c r="XEK93" s="18"/>
      <c r="XEL93" s="48"/>
      <c r="XEM93" s="51"/>
      <c r="XEN93" s="49"/>
      <c r="XEO93" s="6"/>
      <c r="XEP93" s="22"/>
      <c r="XEQ93" s="22"/>
      <c r="XER93" s="25"/>
      <c r="XES93" s="22"/>
    </row>
    <row r="94" spans="1:31 16353:16373">
      <c r="A94" s="52"/>
      <c r="B94" s="53" t="s">
        <v>44</v>
      </c>
      <c r="C94" s="59" t="s">
        <v>216</v>
      </c>
      <c r="D94" s="74" t="s">
        <v>217</v>
      </c>
      <c r="E94" s="24">
        <v>920</v>
      </c>
      <c r="F94" s="24">
        <v>840</v>
      </c>
      <c r="G94" s="24">
        <v>810</v>
      </c>
      <c r="H94" s="24">
        <v>240</v>
      </c>
      <c r="I94" s="24">
        <v>200</v>
      </c>
      <c r="J94" s="24">
        <v>185</v>
      </c>
      <c r="K94" s="24" t="s">
        <v>66</v>
      </c>
      <c r="L94" s="24">
        <v>304</v>
      </c>
      <c r="M94" s="24" t="s">
        <v>159</v>
      </c>
      <c r="N94" s="24" t="s">
        <v>44</v>
      </c>
      <c r="O94" s="50">
        <v>920</v>
      </c>
      <c r="P94" s="50">
        <v>840</v>
      </c>
      <c r="Q94" s="50">
        <v>810</v>
      </c>
      <c r="R94" s="50">
        <v>810</v>
      </c>
      <c r="S94" s="20"/>
      <c r="T94" s="20"/>
      <c r="U94" s="20"/>
      <c r="V94" s="96">
        <v>22.5</v>
      </c>
      <c r="W94" s="83">
        <v>20</v>
      </c>
      <c r="X94" s="4">
        <f>0</f>
        <v>0</v>
      </c>
      <c r="Y94" s="93">
        <f>2</f>
        <v>2</v>
      </c>
      <c r="Z94" s="90">
        <f t="shared" si="43"/>
        <v>0.20250000000000049</v>
      </c>
      <c r="AA94" s="39">
        <f t="shared" si="48"/>
        <v>0.20250000000000049</v>
      </c>
      <c r="AB94" s="105"/>
      <c r="AC94" s="129">
        <f t="shared" si="49"/>
        <v>920</v>
      </c>
      <c r="AD94" s="129">
        <f t="shared" si="50"/>
        <v>888</v>
      </c>
      <c r="AE94" s="129">
        <f t="shared" si="51"/>
        <v>864</v>
      </c>
    </row>
    <row r="95" spans="1:31 16353:16373">
      <c r="A95" s="52"/>
      <c r="B95" s="53" t="s">
        <v>44</v>
      </c>
      <c r="C95" s="59" t="s">
        <v>218</v>
      </c>
      <c r="D95" s="78"/>
      <c r="E95" s="68"/>
      <c r="F95" s="31"/>
      <c r="G95" s="30"/>
      <c r="H95" s="6"/>
      <c r="I95" s="6"/>
      <c r="J95" s="50"/>
      <c r="K95" s="50"/>
      <c r="L95" s="17"/>
      <c r="M95" s="16"/>
      <c r="N95" s="29"/>
      <c r="O95" s="50">
        <v>920</v>
      </c>
      <c r="P95" s="50">
        <v>854</v>
      </c>
      <c r="Q95" s="50" t="s">
        <v>33</v>
      </c>
      <c r="R95" s="50" t="s">
        <v>33</v>
      </c>
      <c r="S95" s="50">
        <v>22.5</v>
      </c>
      <c r="T95" s="50"/>
      <c r="U95" s="50"/>
      <c r="V95" s="96">
        <v>22.5</v>
      </c>
      <c r="W95" s="83" t="s">
        <v>33</v>
      </c>
      <c r="X95" s="4">
        <f>0</f>
        <v>0</v>
      </c>
      <c r="Y95" s="93">
        <f>2</f>
        <v>2</v>
      </c>
      <c r="Z95" s="90" t="s">
        <v>33</v>
      </c>
      <c r="AA95" s="39" t="s">
        <v>33</v>
      </c>
      <c r="AB95" s="105"/>
      <c r="AC95" s="129" t="str">
        <f t="shared" si="49"/>
        <v>N/A</v>
      </c>
      <c r="AD95" s="129" t="str">
        <f t="shared" si="50"/>
        <v>N/A</v>
      </c>
      <c r="AE95" s="129" t="str">
        <f t="shared" si="51"/>
        <v>N/A</v>
      </c>
      <c r="XEK95" s="18"/>
      <c r="XEL95" s="48"/>
      <c r="XEM95" s="51"/>
      <c r="XEN95" s="49"/>
      <c r="XEO95" s="49"/>
      <c r="XEP95" s="6"/>
      <c r="XEQ95" s="6"/>
      <c r="XER95" s="6"/>
      <c r="XES95" s="6"/>
    </row>
    <row r="96" spans="1:31 16353:16373">
      <c r="A96" s="52"/>
      <c r="B96" s="53" t="s">
        <v>44</v>
      </c>
      <c r="C96" s="59" t="s">
        <v>218</v>
      </c>
      <c r="D96" s="78" t="s">
        <v>220</v>
      </c>
      <c r="E96" s="68"/>
      <c r="F96" s="31"/>
      <c r="G96" s="30"/>
      <c r="H96" s="6"/>
      <c r="I96" s="6"/>
      <c r="J96" s="50"/>
      <c r="K96" s="50"/>
      <c r="L96" s="17"/>
      <c r="M96" s="16"/>
      <c r="N96" s="29"/>
      <c r="O96" s="50">
        <v>920</v>
      </c>
      <c r="P96" s="50">
        <v>854</v>
      </c>
      <c r="Q96" s="50">
        <v>800</v>
      </c>
      <c r="R96" s="50">
        <v>800</v>
      </c>
      <c r="S96" s="50"/>
      <c r="T96" s="50"/>
      <c r="U96" s="50"/>
      <c r="V96" s="96">
        <v>22.5</v>
      </c>
      <c r="W96" s="83">
        <v>25</v>
      </c>
      <c r="X96" s="4">
        <f>0</f>
        <v>0</v>
      </c>
      <c r="Y96" s="93">
        <f>2</f>
        <v>2</v>
      </c>
      <c r="Z96" s="90">
        <f t="shared" si="43"/>
        <v>0.36449999999999944</v>
      </c>
      <c r="AA96" s="39">
        <f t="shared" si="48"/>
        <v>0.36449999999999944</v>
      </c>
      <c r="AB96" s="104" t="s">
        <v>85</v>
      </c>
      <c r="AC96" s="129">
        <f t="shared" si="49"/>
        <v>910</v>
      </c>
      <c r="AD96" s="129">
        <f t="shared" si="50"/>
        <v>878</v>
      </c>
      <c r="AE96" s="129">
        <f t="shared" si="51"/>
        <v>854</v>
      </c>
      <c r="XEK96" s="18"/>
      <c r="XEL96" s="48"/>
      <c r="XEM96" s="51"/>
      <c r="XEN96" s="49"/>
      <c r="XEO96" s="49"/>
      <c r="XEP96" s="6"/>
      <c r="XEQ96" s="6"/>
      <c r="XER96" s="6"/>
      <c r="XES96" s="6"/>
    </row>
    <row r="97" spans="1:31 16365:16373">
      <c r="A97" s="52"/>
      <c r="B97" s="53" t="s">
        <v>44</v>
      </c>
      <c r="C97" s="59" t="s">
        <v>218</v>
      </c>
      <c r="D97" s="78"/>
      <c r="E97" s="68"/>
      <c r="F97" s="31"/>
      <c r="G97" s="30"/>
      <c r="H97" s="6"/>
      <c r="I97" s="6"/>
      <c r="J97" s="50"/>
      <c r="K97" s="50"/>
      <c r="L97" s="17"/>
      <c r="M97" s="16"/>
      <c r="N97" s="29"/>
      <c r="O97" s="50">
        <v>920</v>
      </c>
      <c r="P97" s="50">
        <v>852</v>
      </c>
      <c r="Q97" s="50">
        <v>820</v>
      </c>
      <c r="R97" s="50">
        <v>825</v>
      </c>
      <c r="S97" s="50"/>
      <c r="T97" s="50"/>
      <c r="U97" s="50"/>
      <c r="V97" s="96">
        <v>22.5</v>
      </c>
      <c r="W97" s="83">
        <v>22</v>
      </c>
      <c r="X97" s="4">
        <f>0</f>
        <v>0</v>
      </c>
      <c r="Y97" s="93">
        <f>2</f>
        <v>2</v>
      </c>
      <c r="Z97" s="90">
        <f t="shared" si="43"/>
        <v>0.19912499999999997</v>
      </c>
      <c r="AA97" s="39">
        <f t="shared" si="48"/>
        <v>0.21600000000000022</v>
      </c>
      <c r="AB97" s="105"/>
      <c r="AC97" s="129" t="str">
        <f t="shared" si="49"/>
        <v>N/A</v>
      </c>
      <c r="AD97" s="129">
        <f t="shared" si="50"/>
        <v>900</v>
      </c>
      <c r="AE97" s="129">
        <f t="shared" si="51"/>
        <v>876</v>
      </c>
      <c r="XEK97" s="18"/>
      <c r="XEL97" s="48"/>
      <c r="XEM97" s="51"/>
      <c r="XEN97" s="49"/>
      <c r="XEO97" s="49"/>
      <c r="XEP97" s="6"/>
      <c r="XEQ97" s="6"/>
      <c r="XER97" s="6"/>
      <c r="XES97" s="6"/>
    </row>
    <row r="98" spans="1:31 16365:16373">
      <c r="A98" s="52"/>
      <c r="B98" s="53" t="s">
        <v>44</v>
      </c>
      <c r="C98" s="59" t="s">
        <v>223</v>
      </c>
      <c r="D98" s="78" t="s">
        <v>224</v>
      </c>
      <c r="E98" s="68"/>
      <c r="F98" s="31"/>
      <c r="G98" s="30"/>
      <c r="H98" s="6"/>
      <c r="I98" s="6"/>
      <c r="J98" s="50"/>
      <c r="K98" s="50"/>
      <c r="L98" s="17"/>
      <c r="M98" s="16"/>
      <c r="N98" s="29"/>
      <c r="O98" s="50">
        <v>920</v>
      </c>
      <c r="P98" s="50">
        <v>854</v>
      </c>
      <c r="Q98" s="50">
        <v>820</v>
      </c>
      <c r="R98" s="50">
        <v>820</v>
      </c>
      <c r="S98" s="50">
        <v>22.5</v>
      </c>
      <c r="T98" s="50"/>
      <c r="U98" s="50"/>
      <c r="V98" s="96">
        <v>22.5</v>
      </c>
      <c r="W98" s="83">
        <v>22</v>
      </c>
      <c r="X98" s="4">
        <f>0</f>
        <v>0</v>
      </c>
      <c r="Y98" s="93">
        <f>2</f>
        <v>2</v>
      </c>
      <c r="Z98" s="90">
        <f t="shared" si="43"/>
        <v>0.22949999999999993</v>
      </c>
      <c r="AA98" s="39">
        <f t="shared" si="48"/>
        <v>0.22949999999999993</v>
      </c>
      <c r="AB98" s="105"/>
      <c r="AC98" s="129" t="str">
        <f t="shared" si="49"/>
        <v>N/A</v>
      </c>
      <c r="AD98" s="129">
        <f t="shared" si="50"/>
        <v>898</v>
      </c>
      <c r="AE98" s="129">
        <f t="shared" si="51"/>
        <v>874</v>
      </c>
      <c r="XEK98" s="18"/>
      <c r="XEL98" s="48"/>
      <c r="XEM98" s="51"/>
      <c r="XEN98" s="49"/>
      <c r="XEO98" s="49"/>
      <c r="XEP98" s="6"/>
      <c r="XEQ98" s="6"/>
      <c r="XER98" s="6"/>
      <c r="XES98" s="6"/>
    </row>
    <row r="99" spans="1:31 16365:16373">
      <c r="A99" s="52"/>
      <c r="B99" s="53" t="s">
        <v>44</v>
      </c>
      <c r="C99" s="59" t="s">
        <v>225</v>
      </c>
      <c r="D99" s="79"/>
      <c r="E99" s="44"/>
      <c r="F99" s="50"/>
      <c r="G99" s="50"/>
      <c r="H99" s="50"/>
      <c r="I99" s="50"/>
      <c r="J99" s="50"/>
      <c r="K99" s="35"/>
      <c r="L99" s="39"/>
      <c r="M99" s="22"/>
      <c r="N99" s="29"/>
      <c r="O99" s="50">
        <v>920</v>
      </c>
      <c r="P99" s="60">
        <v>840</v>
      </c>
      <c r="Q99" s="50">
        <v>796</v>
      </c>
      <c r="R99" s="50">
        <v>800</v>
      </c>
      <c r="S99" s="20"/>
      <c r="T99" s="20"/>
      <c r="U99" s="20"/>
      <c r="V99" s="96">
        <v>22.5</v>
      </c>
      <c r="W99" s="87">
        <v>20</v>
      </c>
      <c r="X99" s="4">
        <f>0</f>
        <v>0</v>
      </c>
      <c r="Y99" s="93">
        <f>2</f>
        <v>2</v>
      </c>
      <c r="Z99" s="91">
        <f t="shared" si="43"/>
        <v>0.28349999999999997</v>
      </c>
      <c r="AA99" s="34">
        <f t="shared" si="48"/>
        <v>0.29700000000000026</v>
      </c>
      <c r="AB99" s="106"/>
      <c r="AC99" s="129">
        <f t="shared" si="49"/>
        <v>908</v>
      </c>
      <c r="AD99" s="129">
        <f t="shared" si="50"/>
        <v>876</v>
      </c>
      <c r="AE99" s="129">
        <f t="shared" si="51"/>
        <v>852</v>
      </c>
    </row>
    <row r="100" spans="1:31 16365:16373">
      <c r="A100" s="52"/>
      <c r="B100" s="53" t="s">
        <v>44</v>
      </c>
      <c r="C100" s="59" t="s">
        <v>227</v>
      </c>
      <c r="D100" s="79" t="s">
        <v>228</v>
      </c>
      <c r="E100" s="50"/>
      <c r="F100" s="60"/>
      <c r="G100" s="50"/>
      <c r="H100" s="50"/>
      <c r="I100" s="50"/>
      <c r="J100" s="15"/>
      <c r="K100" s="46"/>
      <c r="L100" s="34"/>
      <c r="M100" s="42"/>
      <c r="N100" s="42"/>
      <c r="O100" s="50">
        <v>920</v>
      </c>
      <c r="P100" s="47">
        <v>840</v>
      </c>
      <c r="Q100" s="50">
        <v>810</v>
      </c>
      <c r="R100" s="50">
        <v>810</v>
      </c>
      <c r="S100" s="50"/>
      <c r="T100" s="15"/>
      <c r="U100" s="46"/>
      <c r="V100" s="96">
        <v>22.5</v>
      </c>
      <c r="W100" s="83">
        <v>20</v>
      </c>
      <c r="X100" s="4">
        <f>0</f>
        <v>0</v>
      </c>
      <c r="Y100" s="93">
        <f>2</f>
        <v>2</v>
      </c>
      <c r="Z100" s="44">
        <f t="shared" si="43"/>
        <v>0.20250000000000049</v>
      </c>
      <c r="AA100" s="50">
        <f>IF(Q100="N/A","N/A",(0.5*P100/100-0.5*Q100/100)*1.35)</f>
        <v>0.20250000000000049</v>
      </c>
      <c r="AB100" s="4"/>
      <c r="AC100" s="129">
        <f t="shared" si="49"/>
        <v>920</v>
      </c>
      <c r="AD100" s="129">
        <f t="shared" si="50"/>
        <v>888</v>
      </c>
      <c r="AE100" s="129">
        <f t="shared" si="51"/>
        <v>864</v>
      </c>
      <c r="XEK100" s="18"/>
      <c r="XEL100" s="48"/>
      <c r="XEM100" s="51"/>
      <c r="XEN100" s="43"/>
      <c r="XEO100" s="50"/>
      <c r="XEP100" s="45"/>
      <c r="XEQ100" s="50"/>
      <c r="XER100" s="50"/>
    </row>
    <row r="101" spans="1:31 16365:16373">
      <c r="A101" s="42" t="s">
        <v>229</v>
      </c>
      <c r="B101" s="53" t="s">
        <v>44</v>
      </c>
      <c r="C101" s="126" t="s">
        <v>230</v>
      </c>
      <c r="D101" s="123" t="s">
        <v>241</v>
      </c>
      <c r="E101" s="42"/>
      <c r="F101" s="115"/>
      <c r="G101" s="115"/>
      <c r="H101" s="115"/>
      <c r="I101" s="116"/>
      <c r="J101" s="117"/>
      <c r="K101" s="42"/>
      <c r="L101" s="118"/>
      <c r="M101" s="10"/>
      <c r="N101" s="10"/>
      <c r="O101" s="128">
        <f t="shared" ref="O101:R105" si="56">O$85</f>
        <v>920</v>
      </c>
      <c r="P101" s="128">
        <f t="shared" si="56"/>
        <v>840</v>
      </c>
      <c r="Q101" s="128">
        <f t="shared" si="56"/>
        <v>785</v>
      </c>
      <c r="R101" s="128">
        <f t="shared" si="56"/>
        <v>785</v>
      </c>
      <c r="S101" s="20"/>
      <c r="T101" s="19"/>
      <c r="U101" s="108"/>
      <c r="V101" s="96">
        <v>23.5</v>
      </c>
      <c r="W101" s="83">
        <f t="shared" ref="W101:W105" si="57">W$85</f>
        <v>19</v>
      </c>
      <c r="X101" s="109"/>
      <c r="Y101" s="109"/>
      <c r="Z101" s="89">
        <f t="shared" si="43"/>
        <v>0.37125000000000052</v>
      </c>
      <c r="AA101" s="34">
        <f t="shared" ref="AA101:AA105" si="58">IF(Q101="N/A","N/A",(0.5*P101/100-0.5*Q101/100)*1.35)</f>
        <v>0.37125000000000052</v>
      </c>
      <c r="AB101" s="104" t="s">
        <v>72</v>
      </c>
      <c r="AC101" s="129">
        <f t="shared" si="49"/>
        <v>895</v>
      </c>
      <c r="AD101" s="129">
        <f t="shared" si="50"/>
        <v>863</v>
      </c>
      <c r="AE101" s="129">
        <f t="shared" si="51"/>
        <v>840</v>
      </c>
      <c r="XEK101" s="110"/>
      <c r="XEL101" s="111"/>
      <c r="XEM101" s="112"/>
      <c r="XEN101" s="113"/>
      <c r="XEO101" s="20"/>
      <c r="XEP101" s="114"/>
      <c r="XEQ101" s="20"/>
      <c r="XER101" s="20"/>
    </row>
    <row r="102" spans="1:31 16365:16373">
      <c r="A102" s="119" t="s">
        <v>229</v>
      </c>
      <c r="B102" s="53" t="s">
        <v>44</v>
      </c>
      <c r="C102" s="127" t="s">
        <v>232</v>
      </c>
      <c r="D102" s="125" t="s">
        <v>240</v>
      </c>
      <c r="E102" s="119"/>
      <c r="F102" s="120"/>
      <c r="G102" s="120"/>
      <c r="H102" s="120"/>
      <c r="I102" s="119"/>
      <c r="J102" s="121"/>
      <c r="K102" s="119"/>
      <c r="L102" s="122"/>
      <c r="M102" s="10"/>
      <c r="N102" s="10"/>
      <c r="O102" s="128">
        <f t="shared" si="56"/>
        <v>920</v>
      </c>
      <c r="P102" s="128">
        <f t="shared" si="56"/>
        <v>840</v>
      </c>
      <c r="Q102" s="128">
        <f t="shared" si="56"/>
        <v>785</v>
      </c>
      <c r="R102" s="128">
        <f t="shared" si="56"/>
        <v>785</v>
      </c>
      <c r="S102" s="20"/>
      <c r="T102" s="19"/>
      <c r="U102" s="108"/>
      <c r="V102" s="124">
        <v>25</v>
      </c>
      <c r="W102" s="83">
        <f t="shared" si="57"/>
        <v>19</v>
      </c>
      <c r="X102" s="109"/>
      <c r="Y102" s="109"/>
      <c r="Z102" s="89">
        <f t="shared" si="43"/>
        <v>0.37125000000000052</v>
      </c>
      <c r="AA102" s="34">
        <f t="shared" si="58"/>
        <v>0.37125000000000052</v>
      </c>
      <c r="AB102" s="104" t="s">
        <v>72</v>
      </c>
      <c r="AC102" s="129">
        <f t="shared" si="49"/>
        <v>895</v>
      </c>
      <c r="AD102" s="129">
        <f t="shared" si="50"/>
        <v>863</v>
      </c>
      <c r="AE102" s="129">
        <f t="shared" si="51"/>
        <v>840</v>
      </c>
      <c r="XEK102" s="110"/>
      <c r="XEL102" s="111"/>
      <c r="XEM102" s="112"/>
      <c r="XEN102" s="113"/>
      <c r="XEO102" s="20"/>
      <c r="XEP102" s="114"/>
      <c r="XEQ102" s="20"/>
      <c r="XER102" s="20"/>
    </row>
    <row r="103" spans="1:31 16365:16373">
      <c r="A103" s="42" t="s">
        <v>229</v>
      </c>
      <c r="B103" s="53" t="s">
        <v>44</v>
      </c>
      <c r="C103" s="126" t="s">
        <v>237</v>
      </c>
      <c r="D103" s="123" t="s">
        <v>242</v>
      </c>
      <c r="E103" s="42"/>
      <c r="F103" s="115"/>
      <c r="G103" s="115"/>
      <c r="H103" s="115"/>
      <c r="I103" s="116"/>
      <c r="J103" s="117"/>
      <c r="K103" s="42"/>
      <c r="L103" s="118"/>
      <c r="M103" s="10"/>
      <c r="N103" s="10"/>
      <c r="O103" s="128">
        <f t="shared" si="56"/>
        <v>920</v>
      </c>
      <c r="P103" s="128">
        <f t="shared" si="56"/>
        <v>840</v>
      </c>
      <c r="Q103" s="128">
        <f t="shared" si="56"/>
        <v>785</v>
      </c>
      <c r="R103" s="128">
        <f t="shared" si="56"/>
        <v>785</v>
      </c>
      <c r="S103" s="20"/>
      <c r="T103" s="19"/>
      <c r="U103" s="108"/>
      <c r="V103" s="96">
        <v>23.5</v>
      </c>
      <c r="W103" s="83">
        <f t="shared" si="57"/>
        <v>19</v>
      </c>
      <c r="X103" s="109"/>
      <c r="Y103" s="109"/>
      <c r="Z103" s="89">
        <f t="shared" si="43"/>
        <v>0.37125000000000052</v>
      </c>
      <c r="AA103" s="34">
        <f t="shared" si="58"/>
        <v>0.37125000000000052</v>
      </c>
      <c r="AB103" s="104" t="s">
        <v>72</v>
      </c>
      <c r="AC103" s="129">
        <f t="shared" si="49"/>
        <v>895</v>
      </c>
      <c r="AD103" s="129">
        <f t="shared" si="50"/>
        <v>863</v>
      </c>
      <c r="AE103" s="129">
        <f t="shared" si="51"/>
        <v>840</v>
      </c>
      <c r="XEK103" s="110"/>
      <c r="XEL103" s="111"/>
      <c r="XEM103" s="112"/>
      <c r="XEN103" s="113"/>
      <c r="XEO103" s="20"/>
      <c r="XEP103" s="114"/>
      <c r="XEQ103" s="20"/>
      <c r="XER103" s="20"/>
    </row>
    <row r="104" spans="1:31 16365:16373">
      <c r="A104" s="119" t="s">
        <v>229</v>
      </c>
      <c r="B104" s="53" t="s">
        <v>44</v>
      </c>
      <c r="C104" s="127" t="s">
        <v>238</v>
      </c>
      <c r="D104" s="123" t="s">
        <v>243</v>
      </c>
      <c r="E104" s="119"/>
      <c r="F104" s="120"/>
      <c r="G104" s="120"/>
      <c r="H104" s="120"/>
      <c r="I104" s="119"/>
      <c r="J104" s="121"/>
      <c r="K104" s="119"/>
      <c r="L104" s="122"/>
      <c r="M104" s="10"/>
      <c r="N104" s="10"/>
      <c r="O104" s="128">
        <f t="shared" si="56"/>
        <v>920</v>
      </c>
      <c r="P104" s="128">
        <f t="shared" si="56"/>
        <v>840</v>
      </c>
      <c r="Q104" s="128">
        <f t="shared" si="56"/>
        <v>785</v>
      </c>
      <c r="R104" s="128">
        <f t="shared" si="56"/>
        <v>785</v>
      </c>
      <c r="S104" s="20"/>
      <c r="T104" s="19"/>
      <c r="U104" s="108"/>
      <c r="V104" s="124">
        <v>25</v>
      </c>
      <c r="W104" s="83">
        <f t="shared" si="57"/>
        <v>19</v>
      </c>
      <c r="X104" s="109"/>
      <c r="Y104" s="109"/>
      <c r="Z104" s="89">
        <f t="shared" si="43"/>
        <v>0.37125000000000052</v>
      </c>
      <c r="AA104" s="34">
        <f t="shared" si="58"/>
        <v>0.37125000000000052</v>
      </c>
      <c r="AB104" s="104" t="s">
        <v>72</v>
      </c>
      <c r="AC104" s="129">
        <f t="shared" si="49"/>
        <v>895</v>
      </c>
      <c r="AD104" s="129">
        <f t="shared" si="50"/>
        <v>863</v>
      </c>
      <c r="AE104" s="129">
        <f t="shared" si="51"/>
        <v>840</v>
      </c>
      <c r="XEK104" s="110"/>
      <c r="XEL104" s="111"/>
      <c r="XEM104" s="112"/>
      <c r="XEN104" s="113"/>
      <c r="XEO104" s="20"/>
      <c r="XEP104" s="114"/>
      <c r="XEQ104" s="20"/>
      <c r="XER104" s="20"/>
    </row>
    <row r="105" spans="1:31 16365:16373">
      <c r="A105" s="119" t="s">
        <v>229</v>
      </c>
      <c r="B105" s="53" t="s">
        <v>44</v>
      </c>
      <c r="C105" s="127" t="s">
        <v>239</v>
      </c>
      <c r="D105" s="123" t="s">
        <v>244</v>
      </c>
      <c r="E105" s="119"/>
      <c r="F105" s="120"/>
      <c r="G105" s="120"/>
      <c r="H105" s="120"/>
      <c r="I105" s="119"/>
      <c r="J105" s="121"/>
      <c r="K105" s="119"/>
      <c r="L105" s="122"/>
      <c r="M105" s="10"/>
      <c r="N105" s="10"/>
      <c r="O105" s="128">
        <f t="shared" si="56"/>
        <v>920</v>
      </c>
      <c r="P105" s="128">
        <f t="shared" si="56"/>
        <v>840</v>
      </c>
      <c r="Q105" s="128">
        <f t="shared" si="56"/>
        <v>785</v>
      </c>
      <c r="R105" s="128">
        <f t="shared" si="56"/>
        <v>785</v>
      </c>
      <c r="S105" s="20"/>
      <c r="T105" s="19"/>
      <c r="U105" s="108"/>
      <c r="V105" s="124">
        <v>25</v>
      </c>
      <c r="W105" s="83">
        <f t="shared" si="57"/>
        <v>19</v>
      </c>
      <c r="X105" s="109"/>
      <c r="Y105" s="109"/>
      <c r="Z105" s="89">
        <f t="shared" si="43"/>
        <v>0.37125000000000052</v>
      </c>
      <c r="AA105" s="34">
        <f t="shared" si="58"/>
        <v>0.37125000000000052</v>
      </c>
      <c r="AB105" s="104" t="s">
        <v>72</v>
      </c>
      <c r="AC105" s="129">
        <f t="shared" si="49"/>
        <v>895</v>
      </c>
      <c r="AD105" s="129">
        <f t="shared" si="50"/>
        <v>863</v>
      </c>
      <c r="AE105" s="129">
        <f t="shared" si="51"/>
        <v>840</v>
      </c>
      <c r="XEK105" s="110"/>
      <c r="XEL105" s="111"/>
      <c r="XEM105" s="112"/>
      <c r="XEN105" s="113"/>
      <c r="XEO105" s="20"/>
      <c r="XEP105" s="114"/>
      <c r="XEQ105" s="20"/>
      <c r="XER105" s="20"/>
    </row>
    <row r="106" spans="1:31 16365:16373">
      <c r="A106" s="19"/>
      <c r="B106" s="19"/>
      <c r="C106" s="20"/>
      <c r="N106" s="20"/>
      <c r="O106" s="20"/>
      <c r="P106" s="20"/>
      <c r="Q106" s="20"/>
      <c r="R106" s="20"/>
      <c r="V106" s="99"/>
      <c r="W106" s="10"/>
      <c r="X106" s="10"/>
      <c r="Y106" s="10"/>
      <c r="Z106" s="36"/>
      <c r="AA106" s="40"/>
      <c r="AB106" s="40"/>
      <c r="AC106" s="40"/>
      <c r="AD106" s="40"/>
      <c r="AE106" s="40"/>
    </row>
    <row r="107" spans="1:31 16365:16373" ht="64.5" customHeight="1">
      <c r="A107" s="19"/>
      <c r="B107" s="19"/>
      <c r="C107" s="107"/>
      <c r="N107" s="20"/>
      <c r="O107" s="20"/>
      <c r="P107" s="20"/>
      <c r="Q107" s="20"/>
      <c r="R107" s="20"/>
      <c r="V107" s="99"/>
      <c r="W107" s="10"/>
      <c r="X107" s="10"/>
      <c r="Y107" s="10"/>
      <c r="Z107" s="36"/>
      <c r="AA107" s="40"/>
      <c r="AB107" s="40"/>
      <c r="AC107" s="301" t="s">
        <v>250</v>
      </c>
      <c r="AD107" s="302"/>
      <c r="AE107" s="302"/>
    </row>
    <row r="108" spans="1:31 16365:16373">
      <c r="A108" s="19"/>
      <c r="B108" s="19"/>
      <c r="C108" s="107"/>
      <c r="N108" s="20"/>
      <c r="O108" s="20"/>
      <c r="P108" s="20"/>
      <c r="Q108" s="20"/>
      <c r="R108" s="20"/>
      <c r="V108" s="99"/>
      <c r="W108" s="10"/>
      <c r="X108" s="10"/>
      <c r="Y108" s="10"/>
      <c r="Z108" s="36"/>
      <c r="AA108" s="40"/>
      <c r="AB108" s="40"/>
      <c r="AC108" s="40"/>
      <c r="AD108" s="40"/>
      <c r="AE108" s="40"/>
    </row>
    <row r="109" spans="1:31 16365:16373">
      <c r="A109" s="19"/>
      <c r="B109" s="19"/>
      <c r="C109" s="20"/>
      <c r="N109" s="20"/>
      <c r="O109" s="20"/>
      <c r="P109" s="20"/>
      <c r="Q109" s="20"/>
      <c r="R109" s="20"/>
      <c r="V109" s="99"/>
      <c r="W109" s="10"/>
      <c r="X109" s="10"/>
      <c r="Y109" s="10"/>
      <c r="Z109" s="36"/>
      <c r="AA109" s="40"/>
      <c r="AB109" s="40"/>
      <c r="AC109" s="40"/>
      <c r="AD109" s="40"/>
      <c r="AE109" s="40"/>
    </row>
  </sheetData>
  <autoFilter ref="A1:AE105" xr:uid="{00000000-0009-0000-0000-000000000000}">
    <filterColumn colId="14">
      <filters>
        <filter val="920"/>
      </filters>
    </filterColumn>
  </autoFilter>
  <mergeCells count="67">
    <mergeCell ref="V62:V63"/>
    <mergeCell ref="AC107:AE107"/>
    <mergeCell ref="M60:M61"/>
    <mergeCell ref="V60:V61"/>
    <mergeCell ref="A62:A63"/>
    <mergeCell ref="C62:C63"/>
    <mergeCell ref="E62:E63"/>
    <mergeCell ref="G62:G63"/>
    <mergeCell ref="H62:H63"/>
    <mergeCell ref="I62:I63"/>
    <mergeCell ref="J62:J63"/>
    <mergeCell ref="M62:M63"/>
    <mergeCell ref="L56:L59"/>
    <mergeCell ref="A60:A61"/>
    <mergeCell ref="C60:C61"/>
    <mergeCell ref="E60:E61"/>
    <mergeCell ref="G60:G61"/>
    <mergeCell ref="H60:H61"/>
    <mergeCell ref="I60:I61"/>
    <mergeCell ref="J60:J61"/>
    <mergeCell ref="J52:J55"/>
    <mergeCell ref="M52:M54"/>
    <mergeCell ref="V52:V55"/>
    <mergeCell ref="A56:A59"/>
    <mergeCell ref="C56:C59"/>
    <mergeCell ref="E56:E59"/>
    <mergeCell ref="G56:G59"/>
    <mergeCell ref="H56:H59"/>
    <mergeCell ref="I56:I59"/>
    <mergeCell ref="J56:J59"/>
    <mergeCell ref="A52:A55"/>
    <mergeCell ref="C52:C55"/>
    <mergeCell ref="E52:E55"/>
    <mergeCell ref="F52:F55"/>
    <mergeCell ref="G52:G55"/>
    <mergeCell ref="I52:I55"/>
    <mergeCell ref="V47:V51"/>
    <mergeCell ref="H48:H49"/>
    <mergeCell ref="F49:F50"/>
    <mergeCell ref="G49:G50"/>
    <mergeCell ref="H50:H51"/>
    <mergeCell ref="J50:J51"/>
    <mergeCell ref="L32:L33"/>
    <mergeCell ref="A47:A51"/>
    <mergeCell ref="C47:C51"/>
    <mergeCell ref="E47:E51"/>
    <mergeCell ref="G47:G48"/>
    <mergeCell ref="I47:I51"/>
    <mergeCell ref="L30:L31"/>
    <mergeCell ref="A32:A33"/>
    <mergeCell ref="C32:C33"/>
    <mergeCell ref="D32:D33"/>
    <mergeCell ref="F32:F33"/>
    <mergeCell ref="G32:G33"/>
    <mergeCell ref="H32:H33"/>
    <mergeCell ref="I32:I33"/>
    <mergeCell ref="J32:J33"/>
    <mergeCell ref="K32:K33"/>
    <mergeCell ref="A30:A31"/>
    <mergeCell ref="C30:C31"/>
    <mergeCell ref="D30:D31"/>
    <mergeCell ref="F30:F31"/>
    <mergeCell ref="G30:G31"/>
    <mergeCell ref="H30:H31"/>
    <mergeCell ref="I30:I31"/>
    <mergeCell ref="J30:J31"/>
    <mergeCell ref="K30:K31"/>
  </mergeCells>
  <conditionalFormatting sqref="K80:L80">
    <cfRule type="cellIs" dxfId="9" priority="53" operator="lessThan">
      <formula>0.23</formula>
    </cfRule>
  </conditionalFormatting>
  <conditionalFormatting sqref="L92:M92">
    <cfRule type="cellIs" dxfId="8" priority="54" operator="lessThan">
      <formula>0.23</formula>
    </cfRule>
  </conditionalFormatting>
  <conditionalFormatting sqref="L95:M98">
    <cfRule type="cellIs" dxfId="7" priority="50" operator="lessThan">
      <formula>0.23</formula>
    </cfRule>
  </conditionalFormatting>
  <conditionalFormatting sqref="N99:N105">
    <cfRule type="cellIs" dxfId="6" priority="48" operator="equal">
      <formula>"Reference"</formula>
    </cfRule>
    <cfRule type="cellIs" dxfId="5" priority="49" operator="equal">
      <formula>"yes"</formula>
    </cfRule>
  </conditionalFormatting>
  <conditionalFormatting sqref="T2:T79 T81:T87 T89">
    <cfRule type="cellIs" dxfId="4" priority="56" operator="lessThan">
      <formula>25</formula>
    </cfRule>
  </conditionalFormatting>
  <conditionalFormatting sqref="U2:U79 U81:U87 U89">
    <cfRule type="cellIs" dxfId="3" priority="55" operator="lessThan">
      <formula>25</formula>
    </cfRule>
  </conditionalFormatting>
  <conditionalFormatting sqref="Z100:Z105">
    <cfRule type="cellIs" dxfId="2" priority="46" operator="equal">
      <formula>"Reference"</formula>
    </cfRule>
    <cfRule type="cellIs" dxfId="1" priority="47" operator="equal">
      <formula>"yes"</formula>
    </cfRule>
  </conditionalFormatting>
  <conditionalFormatting sqref="AC2:AE105">
    <cfRule type="cellIs" dxfId="0" priority="1" operator="equal">
      <formula>"N/A"</formula>
    </cfRule>
  </conditionalFormatting>
  <pageMargins left="0.25" right="0.25" top="0.75" bottom="0.75" header="0.3" footer="0.3"/>
  <pageSetup paperSize="8" scale="24" orientation="landscape" r:id="rId1"/>
  <headerFooter>
    <oddFooter>&amp;L&amp;F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7B8AAC4F2410741963B056AFA0A5134" ma:contentTypeVersion="3" ma:contentTypeDescription="Ein neues Dokument erstellen." ma:contentTypeScope="" ma:versionID="31e735c82d2ff2ab26b66e5a0d03f3ad">
  <xsd:schema xmlns:xsd="http://www.w3.org/2001/XMLSchema" xmlns:xs="http://www.w3.org/2001/XMLSchema" xmlns:p="http://schemas.microsoft.com/office/2006/metadata/properties" xmlns:ns2="026fbee8-53f8-480c-85ae-56da0dca01dc" targetNamespace="http://schemas.microsoft.com/office/2006/metadata/properties" ma:root="true" ma:fieldsID="63ec90a87cfdf4dd721abef4a0c1b34c" ns2:_="">
    <xsd:import namespace="026fbee8-53f8-480c-85ae-56da0dca01d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6fbee8-53f8-480c-85ae-56da0dca01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085ED9-39F4-42D3-8DB7-FA06CD27B46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FC179FC-C6D0-4412-82CC-928412BFA94D}">
  <ds:schemaRefs>
    <ds:schemaRef ds:uri="http://schemas.microsoft.com/sharepoint/v3/contenttype/forms"/>
  </ds:schemaRefs>
</ds:datastoreItem>
</file>

<file path=customXml/itemProps3.xml><?xml version="1.0" encoding="utf-8"?>
<ds:datastoreItem xmlns:ds="http://schemas.openxmlformats.org/officeDocument/2006/customXml" ds:itemID="{812D1C70-15D8-4DA0-97C1-C8D1EE3C95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6fbee8-53f8-480c-85ae-56da0dca01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da0c22-3e77-43b9-8faf-0bad2baf7893}" enabled="1" method="Standard" siteId="{085c0b65-6a84-4006-851e-5faa7ec5367e}" removed="0"/>
  <clbl:label id="{25faedbb-f440-4315-83ee-6f7beb5e73f7}" enabled="0" method="" siteId="{25faedbb-f440-4315-83ee-6f7beb5e73f7}"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Analysis comperable wheels</vt:lpstr>
      <vt:lpstr>Inspection intervalls - A</vt:lpstr>
      <vt:lpstr>Inspection intervalls - B</vt:lpstr>
      <vt:lpstr>'Analysis comperable wheels'!Druckbereich</vt:lpstr>
      <vt:lpstr>'Inspection intervalls - A'!Druckbereich</vt:lpstr>
      <vt:lpstr>'Inspection intervalls - B'!Druckbereich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Schachner Andreas (TS)</dc:creator>
  <cp:keywords/>
  <dc:description/>
  <cp:lastModifiedBy>Dirk Müller</cp:lastModifiedBy>
  <cp:revision/>
  <dcterms:created xsi:type="dcterms:W3CDTF">2023-12-14T09:51:32Z</dcterms:created>
  <dcterms:modified xsi:type="dcterms:W3CDTF">2026-07-28T17:37:01Z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2023-12-14T00:00:00Z</vt:filetime>
  </property>
  <property fmtid="{D5CDD505-2E9C-101B-9397-08002B2CF9AE}" pid="3" name="LastSaved">
    <vt:filetime>2023-12-14T00:00:00Z</vt:filetime>
  </property>
  <property fmtid="{D5CDD505-2E9C-101B-9397-08002B2CF9AE}" pid="4" name="Producer">
    <vt:lpwstr>iLovePDF</vt:lpwstr>
  </property>
  <property fmtid="{D5CDD505-2E9C-101B-9397-08002B2CF9AE}" pid="5" name="ContentTypeId">
    <vt:lpwstr>0x01010067B8AAC4F2410741963B056AFA0A5134</vt:lpwstr>
  </property>
  <property fmtid="{D5CDD505-2E9C-101B-9397-08002B2CF9AE}" pid="6" name="_dlc_DocIdItemGuid">
    <vt:lpwstr>7a2d4191-12b1-4629-816b-b770ba1f0c15</vt:lpwstr>
  </property>
  <property fmtid="{D5CDD505-2E9C-101B-9397-08002B2CF9AE}" pid="7" name="MediaServiceImageTags">
    <vt:lpwstr/>
  </property>
  <property fmtid="{D5CDD505-2E9C-101B-9397-08002B2CF9AE}" pid="8" name="Origin_x002d_Author">
    <vt:lpwstr>49;#RU/IM|c5a09a1e-56da-4f0a-bb65-45e4728145f9</vt:lpwstr>
  </property>
  <property fmtid="{D5CDD505-2E9C-101B-9397-08002B2CF9AE}" pid="9" name="Document type">
    <vt:lpwstr>23;#Technical Document|9faa2977-25ea-4ed6-974b-53a8139bec3f</vt:lpwstr>
  </property>
  <property fmtid="{D5CDD505-2E9C-101B-9397-08002B2CF9AE}" pid="10" name="Process">
    <vt:lpwstr>8;#SST - Support to Stakeholders|149ac487-0344-439a-a9a4-ca8c9cc8d759</vt:lpwstr>
  </property>
  <property fmtid="{D5CDD505-2E9C-101B-9397-08002B2CF9AE}" pid="11" name="Document_x0020_type">
    <vt:lpwstr>23;#Technical Document|9faa2977-25ea-4ed6-974b-53a8139bec3f</vt:lpwstr>
  </property>
  <property fmtid="{D5CDD505-2E9C-101B-9397-08002B2CF9AE}" pid="12" name="Origin-Author">
    <vt:lpwstr>49;#RU/IM|c5a09a1e-56da-4f0a-bb65-45e4728145f9</vt:lpwstr>
  </property>
</Properties>
</file>